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15" tabRatio="601" activeTab="0"/>
  </bookViews>
  <sheets>
    <sheet name="1sz.mérleg" sheetId="1" r:id="rId1"/>
    <sheet name="2.sz.kiadás" sheetId="2" r:id="rId2"/>
    <sheet name="3.sz.bevétel_" sheetId="3" r:id="rId3"/>
    <sheet name="4.sz.állami tám." sheetId="4" r:id="rId4"/>
    <sheet name="5.sz.kiadás_feladat " sheetId="5" r:id="rId5"/>
    <sheet name="6.sz.bevétel feladat" sheetId="6" r:id="rId6"/>
    <sheet name="7.sz.int.kiad.  " sheetId="7" r:id="rId7"/>
    <sheet name="8.sz.int_bevétel  " sheetId="8" r:id="rId8"/>
    <sheet name="9.sz.támogatás " sheetId="9" r:id="rId9"/>
    <sheet name="10.sz.céltartalék" sheetId="10" r:id="rId10"/>
    <sheet name="11sz._ Önk_beruh " sheetId="11" r:id="rId11"/>
    <sheet name="12.sz_létszám " sheetId="12" r:id="rId12"/>
    <sheet name="13.sz. ei.ütemterv" sheetId="13" r:id="rId13"/>
    <sheet name="Munka1" sheetId="14" r:id="rId14"/>
  </sheets>
  <externalReferences>
    <externalReference r:id="rId17"/>
    <externalReference r:id="rId18"/>
    <externalReference r:id="rId19"/>
    <externalReference r:id="rId20"/>
  </externalReferences>
  <definedNames>
    <definedName name="Excel_BuiltIn_Print_Area_100_1" localSheetId="7">#REF!</definedName>
    <definedName name="Excel_BuiltIn_Print_Area_109_1" localSheetId="7">#REF!</definedName>
    <definedName name="Excel_BuiltIn_Print_Area_109_1">'11sz._ Önk_beruh '!$B$11:$C$30</definedName>
    <definedName name="Excel_BuiltIn_Print_Area_111" localSheetId="7">#REF!</definedName>
    <definedName name="Excel_BuiltIn_Print_Area_14_1" localSheetId="10">#REF!</definedName>
    <definedName name="Excel_BuiltIn_Print_Area_14_1" localSheetId="11">#REF!</definedName>
    <definedName name="Excel_BuiltIn_Print_Area_14_1" localSheetId="6">#REF!</definedName>
    <definedName name="Excel_BuiltIn_Print_Area_14_1" localSheetId="7">#REF!</definedName>
    <definedName name="Excel_BuiltIn_Print_Area_14_1">#REF!</definedName>
    <definedName name="Excel_BuiltIn_Print_Area_14_1_1" localSheetId="10">#REF!</definedName>
    <definedName name="Excel_BuiltIn_Print_Area_14_1_1" localSheetId="11">#REF!</definedName>
    <definedName name="Excel_BuiltIn_Print_Area_14_1_1" localSheetId="6">#REF!</definedName>
    <definedName name="Excel_BuiltIn_Print_Area_14_1_1" localSheetId="7">#REF!</definedName>
    <definedName name="Excel_BuiltIn_Print_Area_14_1_1">#REF!</definedName>
    <definedName name="Excel_BuiltIn_Print_Area_29_1" localSheetId="10">#REF!</definedName>
    <definedName name="Excel_BuiltIn_Print_Area_29_1" localSheetId="11">#REF!</definedName>
    <definedName name="Excel_BuiltIn_Print_Area_29_1" localSheetId="6">#REF!</definedName>
    <definedName name="Excel_BuiltIn_Print_Area_29_1" localSheetId="7">#REF!</definedName>
    <definedName name="Excel_BuiltIn_Print_Area_29_1">#REF!</definedName>
    <definedName name="Excel_BuiltIn_Print_Area_29_1_1" localSheetId="10">#REF!</definedName>
    <definedName name="Excel_BuiltIn_Print_Area_29_1_1" localSheetId="11">#REF!</definedName>
    <definedName name="Excel_BuiltIn_Print_Area_29_1_1" localSheetId="6">#REF!</definedName>
    <definedName name="Excel_BuiltIn_Print_Area_29_1_1" localSheetId="7">#REF!</definedName>
    <definedName name="Excel_BuiltIn_Print_Area_29_1_1">#REF!</definedName>
    <definedName name="Excel_BuiltIn_Print_Area_31_1" localSheetId="10">#REF!</definedName>
    <definedName name="Excel_BuiltIn_Print_Area_31_1" localSheetId="11">#REF!</definedName>
    <definedName name="Excel_BuiltIn_Print_Area_31_1" localSheetId="6">#REF!</definedName>
    <definedName name="Excel_BuiltIn_Print_Area_31_1" localSheetId="7">#REF!</definedName>
    <definedName name="Excel_BuiltIn_Print_Area_31_1">#REF!</definedName>
    <definedName name="Excel_BuiltIn_Print_Area_32_1" localSheetId="10">#REF!</definedName>
    <definedName name="Excel_BuiltIn_Print_Area_32_1" localSheetId="11">#REF!</definedName>
    <definedName name="Excel_BuiltIn_Print_Area_32_1" localSheetId="6">#REF!</definedName>
    <definedName name="Excel_BuiltIn_Print_Area_32_1" localSheetId="7">#REF!</definedName>
    <definedName name="Excel_BuiltIn_Print_Area_32_1">#REF!</definedName>
    <definedName name="Excel_BuiltIn_Print_Area_34_1" localSheetId="10">#REF!</definedName>
    <definedName name="Excel_BuiltIn_Print_Area_34_1" localSheetId="11">#REF!</definedName>
    <definedName name="Excel_BuiltIn_Print_Area_34_1" localSheetId="6">#REF!</definedName>
    <definedName name="Excel_BuiltIn_Print_Area_34_1" localSheetId="7">#REF!</definedName>
    <definedName name="Excel_BuiltIn_Print_Area_34_1">#REF!</definedName>
    <definedName name="Excel_BuiltIn_Print_Area_37_1" localSheetId="10">#REF!</definedName>
    <definedName name="Excel_BuiltIn_Print_Area_37_1" localSheetId="11">#REF!</definedName>
    <definedName name="Excel_BuiltIn_Print_Area_37_1" localSheetId="6">#REF!</definedName>
    <definedName name="Excel_BuiltIn_Print_Area_37_1" localSheetId="7">#REF!</definedName>
    <definedName name="Excel_BuiltIn_Print_Area_37_1">#REF!</definedName>
    <definedName name="Excel_BuiltIn_Print_Area_55_1" localSheetId="10">#REF!</definedName>
    <definedName name="Excel_BuiltIn_Print_Area_55_1" localSheetId="11">#REF!</definedName>
    <definedName name="Excel_BuiltIn_Print_Area_55_1" localSheetId="6">#REF!</definedName>
    <definedName name="Excel_BuiltIn_Print_Area_55_1" localSheetId="7">#REF!</definedName>
    <definedName name="Excel_BuiltIn_Print_Area_55_1">#REF!</definedName>
    <definedName name="intletszam">#REF!</definedName>
    <definedName name="letszam">#REF!</definedName>
    <definedName name="letszam_int">#REF!</definedName>
    <definedName name="_xlnm.Print_Titles" localSheetId="10">'11sz._ Önk_beruh '!$7:$10</definedName>
    <definedName name="_xlnm.Print_Area" localSheetId="9">'10.sz.céltartalék'!$A$1:$E$26</definedName>
    <definedName name="_xlnm.Print_Area" localSheetId="10">'11sz._ Önk_beruh '!$A$1:$E$131</definedName>
    <definedName name="_xlnm.Print_Area" localSheetId="11">'12.sz_létszám '!$A$1:$I$45</definedName>
    <definedName name="_xlnm.Print_Area" localSheetId="12">'13.sz. ei.ütemterv'!$A$1:$N$32</definedName>
    <definedName name="_xlnm.Print_Area" localSheetId="0">'1sz.mérleg'!$A$1:$J$50</definedName>
    <definedName name="_xlnm.Print_Area" localSheetId="1">'2.sz.kiadás'!$A$1:$F$40</definedName>
    <definedName name="_xlnm.Print_Area" localSheetId="2">'3.sz.bevétel_'!$A$1:$F$58</definedName>
    <definedName name="_xlnm.Print_Area" localSheetId="3">'4.sz.állami tám.'!$A$1:$E$31</definedName>
    <definedName name="_xlnm.Print_Area" localSheetId="4">'5.sz.kiadás_feladat '!$A$1:$AN$87</definedName>
    <definedName name="_xlnm.Print_Area" localSheetId="5">'6.sz.bevétel feladat'!$A$3:$AE$49</definedName>
    <definedName name="_xlnm.Print_Area" localSheetId="6">'7.sz.int.kiad.  '!$A$1:$P$35</definedName>
    <definedName name="_xlnm.Print_Area" localSheetId="7">'8.sz.int_bevétel  '!$A$1:$V$35</definedName>
    <definedName name="_xlnm.Print_Area" localSheetId="8">'9.sz.támogatás '!$A$1:$F$103</definedName>
    <definedName name="pm" localSheetId="10">#REF!</definedName>
    <definedName name="pm" localSheetId="11">#REF!</definedName>
    <definedName name="pm" localSheetId="6">#REF!</definedName>
    <definedName name="pm" localSheetId="7">#REF!</definedName>
    <definedName name="pm">#REF!</definedName>
    <definedName name="pmg">#REF!</definedName>
  </definedNames>
  <calcPr fullCalcOnLoad="1"/>
</workbook>
</file>

<file path=xl/sharedStrings.xml><?xml version="1.0" encoding="utf-8"?>
<sst xmlns="http://schemas.openxmlformats.org/spreadsheetml/2006/main" count="1177" uniqueCount="809">
  <si>
    <t>Dunakeszi Város Önkormányzata</t>
  </si>
  <si>
    <t>(adatok  forintban)</t>
  </si>
  <si>
    <t>Önkormányzatok működési támogatásai</t>
  </si>
  <si>
    <t>Közhatalmi bevételek</t>
  </si>
  <si>
    <t>Működési bevételek</t>
  </si>
  <si>
    <t>Felhalmozási bevételek</t>
  </si>
  <si>
    <t>Önkormányzatok kulturális feladatainak támogatása</t>
  </si>
  <si>
    <t xml:space="preserve">Egyéb működési célú támogatások ÁH belül </t>
  </si>
  <si>
    <t>Vagyoni tipusú adók</t>
  </si>
  <si>
    <t>Egyéb közhatalmi bevételek</t>
  </si>
  <si>
    <t>Kiszámlázott ÁFA</t>
  </si>
  <si>
    <t>Kamatbevétel</t>
  </si>
  <si>
    <t>Finanszírozási bevételek</t>
  </si>
  <si>
    <t>Felhalmozási célú átvett pénzeszközök</t>
  </si>
  <si>
    <t>F e l a d a t o k</t>
  </si>
  <si>
    <t>Bevételek</t>
  </si>
  <si>
    <t xml:space="preserve"> </t>
  </si>
  <si>
    <t>összesen</t>
  </si>
  <si>
    <t>A</t>
  </si>
  <si>
    <t xml:space="preserve">Kötelező feladatok </t>
  </si>
  <si>
    <t>013350</t>
  </si>
  <si>
    <t>018010</t>
  </si>
  <si>
    <t>018030</t>
  </si>
  <si>
    <t>045120</t>
  </si>
  <si>
    <t>045140</t>
  </si>
  <si>
    <t>045170</t>
  </si>
  <si>
    <t>Háziorvosi alapellátás</t>
  </si>
  <si>
    <t>081030</t>
  </si>
  <si>
    <t>900020</t>
  </si>
  <si>
    <t>900060</t>
  </si>
  <si>
    <t>Forgatási és befektetési célú finanszírozási műveletek</t>
  </si>
  <si>
    <t>I.</t>
  </si>
  <si>
    <t xml:space="preserve"> Önkormányzat feladatai összesen:</t>
  </si>
  <si>
    <t>III.</t>
  </si>
  <si>
    <t>IV.</t>
  </si>
  <si>
    <t>V.</t>
  </si>
  <si>
    <t>Önkormányzat mindösszesen:</t>
  </si>
  <si>
    <t>Ssz.</t>
  </si>
  <si>
    <t>Rovat-rend</t>
  </si>
  <si>
    <t>B1</t>
  </si>
  <si>
    <t>B111</t>
  </si>
  <si>
    <t>B112</t>
  </si>
  <si>
    <t>B113</t>
  </si>
  <si>
    <t>B114</t>
  </si>
  <si>
    <t>B11</t>
  </si>
  <si>
    <t>Összesen</t>
  </si>
  <si>
    <t>B16</t>
  </si>
  <si>
    <t>B2</t>
  </si>
  <si>
    <t>Felhalmozási célú önkormányzati támogatások ÁH belül</t>
  </si>
  <si>
    <t>B21</t>
  </si>
  <si>
    <t>B25</t>
  </si>
  <si>
    <t>B3</t>
  </si>
  <si>
    <t>B34</t>
  </si>
  <si>
    <t>Építményadó</t>
  </si>
  <si>
    <t xml:space="preserve">Telekadó </t>
  </si>
  <si>
    <t>B35</t>
  </si>
  <si>
    <t xml:space="preserve">Gépjárműadó    </t>
  </si>
  <si>
    <t>B36</t>
  </si>
  <si>
    <t>Luxusadó</t>
  </si>
  <si>
    <t>B4</t>
  </si>
  <si>
    <t>B402</t>
  </si>
  <si>
    <t>Szolgáltatások ellenértéke</t>
  </si>
  <si>
    <t>Lakáscélú helyiségek bérleti díja +üzemeltetés</t>
  </si>
  <si>
    <t xml:space="preserve">Egyéb önkormányzati vagyon bérbeadása </t>
  </si>
  <si>
    <t>B403</t>
  </si>
  <si>
    <t>Közvetített szolgáltatások ellenértéke</t>
  </si>
  <si>
    <t>B406</t>
  </si>
  <si>
    <t>B408</t>
  </si>
  <si>
    <t>Kamatbevételek</t>
  </si>
  <si>
    <t>B5</t>
  </si>
  <si>
    <t>B52</t>
  </si>
  <si>
    <t>Ingatlanok értékesítése</t>
  </si>
  <si>
    <t xml:space="preserve">Lakás és lakóingatlan értékesítése </t>
  </si>
  <si>
    <t>B6</t>
  </si>
  <si>
    <t>Működési célú átvett pénzeszközök ÁH kívülről</t>
  </si>
  <si>
    <t>B65</t>
  </si>
  <si>
    <t>B7</t>
  </si>
  <si>
    <t>B75</t>
  </si>
  <si>
    <t>Költségvetési bevételek összesen</t>
  </si>
  <si>
    <t>B8</t>
  </si>
  <si>
    <t>Költségvetési maradvány igénybevétele</t>
  </si>
  <si>
    <t xml:space="preserve">B E V É T E L E K   Ö S S Z E S E N </t>
  </si>
  <si>
    <t>( adatok forintban)</t>
  </si>
  <si>
    <t>Jogcím</t>
  </si>
  <si>
    <t>Önkormányzati fejlesztési feladatok</t>
  </si>
  <si>
    <t>Parkoló építések</t>
  </si>
  <si>
    <t>Településrendezés, településfejlesztés</t>
  </si>
  <si>
    <t>Szakorvosi Rendelőintézet fejlesztése önrész</t>
  </si>
  <si>
    <t xml:space="preserve">Ingatlan vásárlások </t>
  </si>
  <si>
    <t>Költségvetési intézmények fejlesztései</t>
  </si>
  <si>
    <t>Egyéb tárgyi eszköz beszerzések</t>
  </si>
  <si>
    <t>Kötelező feladatok fejlesztési  előirányzatai összesen :</t>
  </si>
  <si>
    <t xml:space="preserve">Önként vállalt feladatok </t>
  </si>
  <si>
    <t>Fejlesztési  előirányzatok összesen :</t>
  </si>
  <si>
    <t>II.</t>
  </si>
  <si>
    <t>Önkormányzati felújítási feladatok</t>
  </si>
  <si>
    <t>Útfelújítások</t>
  </si>
  <si>
    <t>Játszótér felújítások</t>
  </si>
  <si>
    <t>Liget u. egészségügyi ingatlan felújítása</t>
  </si>
  <si>
    <t>Barátság úti orvosi rendelők felújítása</t>
  </si>
  <si>
    <t>Intézmény felújítások</t>
  </si>
  <si>
    <t>( adatok forintban )</t>
  </si>
  <si>
    <t>11.sz. melléklet</t>
  </si>
  <si>
    <t>7.sz. melléklet</t>
  </si>
  <si>
    <t>(adatok Ft-ban)</t>
  </si>
  <si>
    <t>Kötelező feladatok</t>
  </si>
  <si>
    <t>Működési költségvetési kiadások</t>
  </si>
  <si>
    <t>Felhalmozási költségvetési kiadások</t>
  </si>
  <si>
    <t>Önállóan működő</t>
  </si>
  <si>
    <t>Kiadások</t>
  </si>
  <si>
    <t>Beruházások</t>
  </si>
  <si>
    <t>Felújítások</t>
  </si>
  <si>
    <t xml:space="preserve">költségvetési szerv </t>
  </si>
  <si>
    <t>megnevezése</t>
  </si>
  <si>
    <t>Polgármesteri Hivatal</t>
  </si>
  <si>
    <t>Városi Sportigazgatóság</t>
  </si>
  <si>
    <t>MINDÖSSZESEN:</t>
  </si>
  <si>
    <t>8.sz. melléklet</t>
  </si>
  <si>
    <t>Önállóan működő költsgévetési szerv megnevezése</t>
  </si>
  <si>
    <t>Önkormányzati támogatás</t>
  </si>
  <si>
    <t xml:space="preserve">Felhalmozási célú átvett pénzeszközök </t>
  </si>
  <si>
    <t>No.</t>
  </si>
  <si>
    <t>Támogatási jogcím</t>
  </si>
  <si>
    <t xml:space="preserve">Települési önkormányzatok egyes köznevelési  feladatainak támogatása </t>
  </si>
  <si>
    <t xml:space="preserve">Óvodaműködtetési támogatás </t>
  </si>
  <si>
    <t>Kiegészítő támogatás az  óvodapedagógusok minősítésből adódó többletkiadásokhoz</t>
  </si>
  <si>
    <t>Egyes szociális és gyermekjóléti feladatok támogatása</t>
  </si>
  <si>
    <t xml:space="preserve">Család- és gyermekjóléti szolgálat </t>
  </si>
  <si>
    <t>Család- és gyermekjóléti központ</t>
  </si>
  <si>
    <t>Gyermekétkeztetés támogatása</t>
  </si>
  <si>
    <t>Gyermekétkeztetés üzemeltetési támogatása</t>
  </si>
  <si>
    <t xml:space="preserve">Települési önkormányzatok kulturális feladatainak támogatása </t>
  </si>
  <si>
    <t>sorszám</t>
  </si>
  <si>
    <t>Megnevezés</t>
  </si>
  <si>
    <t>Működési célú pénzeszköz átadások, támogatások</t>
  </si>
  <si>
    <t>Működési pénzeszköz átadás Társulás részére tagi hozzájárulás</t>
  </si>
  <si>
    <t>Nemzetközi kapcsolatok</t>
  </si>
  <si>
    <t xml:space="preserve">Dunakeszi Rendőrkapitányság </t>
  </si>
  <si>
    <t>Dunakeszi Városi Polgárőr tevékenység támogatása</t>
  </si>
  <si>
    <t xml:space="preserve">VOKE József Attila Művelődési Központ </t>
  </si>
  <si>
    <t>Dunakeszi Fúvószenekari Egyesület</t>
  </si>
  <si>
    <t>Dunakeszi Szimfonikus Zenekar Egyesület</t>
  </si>
  <si>
    <t>Dunakeszi Városvédő és Városszépítő Egyesület</t>
  </si>
  <si>
    <t>Tóth Mariska Hagyományőrző Alapítvány</t>
  </si>
  <si>
    <t>Dunakeszi Nyugdíjas Kiránduló Klub</t>
  </si>
  <si>
    <t>Dunakeszi Diófa Nagycsaládosok Egyesülete</t>
  </si>
  <si>
    <t xml:space="preserve">Vasutasok Dunakeszi Nyugdíjas Alapszervezete </t>
  </si>
  <si>
    <t>Eudoxia Irodalom-Tudomány-, Művészetpártoló Családsegítő alapítvány</t>
  </si>
  <si>
    <t>Rákóczi Szövetség Dunakeszi Szervezete</t>
  </si>
  <si>
    <t>Bursa Hungarica Ösztöndíj felsőoktatási hallgatóknak</t>
  </si>
  <si>
    <t xml:space="preserve">Dunakeszi művészetéért  Alapítvány </t>
  </si>
  <si>
    <t>Radnóti Gimnázium Diákjaiért Alapítvány</t>
  </si>
  <si>
    <t>Dunakeszi Szent István Általános Iskoláért Alapítvány</t>
  </si>
  <si>
    <t>Dunakeszi Széchenyi István Általános Iskolai Alapítvány</t>
  </si>
  <si>
    <t>A korszerű oktatás feltételrendszerének biztosításával a jövő emberéért Alapítvány</t>
  </si>
  <si>
    <t>Kőrösi Csoma Sándor Általános Iskola Alapítvány</t>
  </si>
  <si>
    <t>Zöld Iskola Alapítvány</t>
  </si>
  <si>
    <t>Önkormányzati intézmények</t>
  </si>
  <si>
    <t>DÓHSZK Óvodák</t>
  </si>
  <si>
    <t>DÓHSZK Kölcsey Ferenc Városi Könyvtár</t>
  </si>
  <si>
    <t>DÓHSZK Család és Gyermekjóléti Központ</t>
  </si>
  <si>
    <t>DÓHSZK bölcsődék</t>
  </si>
  <si>
    <t>Dunakeszi-Gyártelep Egyházközség</t>
  </si>
  <si>
    <t>Dunakeszi-Gyártelep Plébánia Harmonia sacra</t>
  </si>
  <si>
    <t>Dunakeszi Szent Mihály Egyházközség</t>
  </si>
  <si>
    <t>Dunakeszi Szent Mihály Alapítvány</t>
  </si>
  <si>
    <t>Servite Ökumenikus Kórus</t>
  </si>
  <si>
    <t>Szent Imre Egyházközség</t>
  </si>
  <si>
    <t>Dunakeszi Református Egyházközség</t>
  </si>
  <si>
    <t>Dunakeszi Evangélikus Egyházközség</t>
  </si>
  <si>
    <t xml:space="preserve">Diáksport támogatások </t>
  </si>
  <si>
    <t>Városi Sportegyesület Dunakeszi</t>
  </si>
  <si>
    <t>Alagi Diák Sakk Klub</t>
  </si>
  <si>
    <t>Életfa KSE</t>
  </si>
  <si>
    <t>Dunakeszi Diák  és Szabadidő Kajak Klub</t>
  </si>
  <si>
    <t>Dunakeszi Atlétikai szakosztály</t>
  </si>
  <si>
    <t>Gyémánt Lótusz SE</t>
  </si>
  <si>
    <t>Bujutsu Kai</t>
  </si>
  <si>
    <t>SVSE Kempo Klub</t>
  </si>
  <si>
    <t>Capuera</t>
  </si>
  <si>
    <t>Dunakeszi Pom-pon Csoport</t>
  </si>
  <si>
    <t>Dunakeszi Kiscicák Kosárlabda</t>
  </si>
  <si>
    <t>Sportgimnasztika</t>
  </si>
  <si>
    <t xml:space="preserve">Judo ANC Felkelő nap SE </t>
  </si>
  <si>
    <t>Taekwando Fanatics</t>
  </si>
  <si>
    <t>Sárkányhajó Klub</t>
  </si>
  <si>
    <t xml:space="preserve">Asztalitenisz szakosztály </t>
  </si>
  <si>
    <t>Horgász Egyesület</t>
  </si>
  <si>
    <t>Gyógytestnevelés, gyógyúszás</t>
  </si>
  <si>
    <t>Városi versenyek kupa, terembérlet kiadás támogatása</t>
  </si>
  <si>
    <t xml:space="preserve">Jubileumi, egyesületi és egyéni sportolók felkészülési támogatása </t>
  </si>
  <si>
    <t>Futakeszi</t>
  </si>
  <si>
    <t xml:space="preserve">Működési pénzeszköz átadás Társulás részére állategészségügyi feladatokra </t>
  </si>
  <si>
    <t xml:space="preserve">Működési pénzeszköz átadás Társulás részére orvosi ügyeleti feladatokra </t>
  </si>
  <si>
    <t>Myrai Vallási Közhasznú Egyesület hajléktalan ellátás</t>
  </si>
  <si>
    <t>Egymásért-közösen Mozgáskorlátozottak Egyesülete</t>
  </si>
  <si>
    <t>SZÉRA Családok átmeneti otthona</t>
  </si>
  <si>
    <t>Peter Cerny Alapítvány a Beteg Koraszülöttek Gyógyításáért</t>
  </si>
  <si>
    <t>Magyar Vöröskereszt Dunakeszi Szervezete</t>
  </si>
  <si>
    <t>Felhalmozási célú támogatások</t>
  </si>
  <si>
    <t>Dunakeszi Szent Imre Egyházközség</t>
  </si>
  <si>
    <t xml:space="preserve">Görögkatolikus Egyházközség </t>
  </si>
  <si>
    <t xml:space="preserve">Céltartalék </t>
  </si>
  <si>
    <t xml:space="preserve">             Működési céltartalék </t>
  </si>
  <si>
    <t>Intézmények működési tartaléka</t>
  </si>
  <si>
    <t>Szociális, közoktatási, közgyüjteményi és egészségügyi intézményvezetők célprémiuma járulékkal</t>
  </si>
  <si>
    <t xml:space="preserve">            Felhalmozási céltartalék</t>
  </si>
  <si>
    <t>Fejlesztések előkészítése, tervek</t>
  </si>
  <si>
    <t>Pályázati önrész, pályázatokkal kapcsolatos feladatok</t>
  </si>
  <si>
    <t>Költségvetési intézmény                                                       megnevezése</t>
  </si>
  <si>
    <t>Teljes munka-idős</t>
  </si>
  <si>
    <t>Rész munkaidős</t>
  </si>
  <si>
    <t>Összes</t>
  </si>
  <si>
    <t>Teljes munkaidős</t>
  </si>
  <si>
    <t>6 órás</t>
  </si>
  <si>
    <t>4 órás</t>
  </si>
  <si>
    <t>ÖNKORMÁNYZAT</t>
  </si>
  <si>
    <t xml:space="preserve">   - polgármester</t>
  </si>
  <si>
    <t xml:space="preserve">   - alpolgármester</t>
  </si>
  <si>
    <t xml:space="preserve">   - mezőőr</t>
  </si>
  <si>
    <t xml:space="preserve">   - polgármesteri tanácsadó</t>
  </si>
  <si>
    <t xml:space="preserve">   - jegyző</t>
  </si>
  <si>
    <t xml:space="preserve">   - aljegyző</t>
  </si>
  <si>
    <t xml:space="preserve">   - köztisztviselő</t>
  </si>
  <si>
    <t xml:space="preserve">   - ügykezelő</t>
  </si>
  <si>
    <t xml:space="preserve">   - fizikai alkalmazottak</t>
  </si>
  <si>
    <t>ÖNÁLLÓ INTÉZMÉNYEK</t>
  </si>
  <si>
    <t>DÓHSZK</t>
  </si>
  <si>
    <t xml:space="preserve">   -DÓHSZK Igazgatás</t>
  </si>
  <si>
    <t>Gazdasági osztály</t>
  </si>
  <si>
    <t>Gyerekfelügyelet</t>
  </si>
  <si>
    <t xml:space="preserve">   - Fóti Úti Bölcsődei Tph.</t>
  </si>
  <si>
    <t xml:space="preserve">   - Garas Utcai Bölcsődei Tph.</t>
  </si>
  <si>
    <t xml:space="preserve">   - Kincsem Utcai Bölcsődei Tph.</t>
  </si>
  <si>
    <t xml:space="preserve">  -  Család-és Gyermekjóléti Szolgálat     szakmai egység (Alapellátási Csoport)</t>
  </si>
  <si>
    <t xml:space="preserve">   - Család- és Gyermekjóléti járási szolgáltatási szakmai egység (Járási Csoport)</t>
  </si>
  <si>
    <t>Óvodai Intézményi Szakmai Egység</t>
  </si>
  <si>
    <t>Eszterlánc Tagóvoda</t>
  </si>
  <si>
    <t>Alagi Tagóvoda</t>
  </si>
  <si>
    <t>Gyöngyharmat Tagóvoda</t>
  </si>
  <si>
    <t>János u. Tagóvoda</t>
  </si>
  <si>
    <t>Posta u. Tagóvoda</t>
  </si>
  <si>
    <t>Piros Tagóvoda</t>
  </si>
  <si>
    <t>Meseház Tagóvoda</t>
  </si>
  <si>
    <t>Játszóház Tagóvoda</t>
  </si>
  <si>
    <t>Kölcsey Ferenc Városi Könyvtár</t>
  </si>
  <si>
    <t>ÖNKORMÁNYZAT ÖSSZESEN</t>
  </si>
  <si>
    <t>Felhalmozási kiadások</t>
  </si>
  <si>
    <t>COFOG</t>
  </si>
  <si>
    <t>Tartalék</t>
  </si>
  <si>
    <t>Felhalmozási tartalék</t>
  </si>
  <si>
    <t>Finanszírozási kiadások</t>
  </si>
  <si>
    <t>Általános</t>
  </si>
  <si>
    <t>Köztemető fenntartás és működtetés</t>
  </si>
  <si>
    <t xml:space="preserve">Kiemelt állami és önkormányzati rendezvények                </t>
  </si>
  <si>
    <t>Városi és elővárosi közúti személyszállítás</t>
  </si>
  <si>
    <t>Közutak, hidak, alagutak üzemeltetése, fenntartása</t>
  </si>
  <si>
    <t>Parkoló, garázs üzemeltetése, fenntartása</t>
  </si>
  <si>
    <t xml:space="preserve">Ár- és belvízvédelemmel  összefüggő tevékenység </t>
  </si>
  <si>
    <t>Szennyvíz gyűjtése, tisztítása, elhelyezése</t>
  </si>
  <si>
    <t xml:space="preserve">Településfejlesztés igazgatása                              </t>
  </si>
  <si>
    <t>Közvilágítás</t>
  </si>
  <si>
    <t>Zöldterület kezelés</t>
  </si>
  <si>
    <t>Járóbetegek gyógyító szakellátása</t>
  </si>
  <si>
    <t xml:space="preserve">Fogorvosi alapellátás                                       </t>
  </si>
  <si>
    <t>Iskolai, diáksport-tevékenység és támogatása</t>
  </si>
  <si>
    <t xml:space="preserve">Óvodai nevelés, ellátás működtetési feladatai               </t>
  </si>
  <si>
    <t>Gyermekek átmeneti ellátása</t>
  </si>
  <si>
    <t>Gyermekek bölcsődei ellátása</t>
  </si>
  <si>
    <t>Család és gyermekjóléti központ</t>
  </si>
  <si>
    <t>Egyéb szociális pénzbeli és természetbeni ellátások, támogatások</t>
  </si>
  <si>
    <t>Kötelező feladatok összesen:</t>
  </si>
  <si>
    <t>Kiemelt állami és önkormányzati rendezvények</t>
  </si>
  <si>
    <t>Közterület rendjének fenntartása</t>
  </si>
  <si>
    <t>Egyéb energiaipar igazgatása és támogatása</t>
  </si>
  <si>
    <t>Sportlétesítmények, edzőtáborok működtetése és fejlesztése</t>
  </si>
  <si>
    <t>Szabadidősport- (rekreációs sport-) tevékenység és támogatása</t>
  </si>
  <si>
    <t>Könyvtári szolgáltatások</t>
  </si>
  <si>
    <t>Civil szervezetek  működési támogatása</t>
  </si>
  <si>
    <t>Civil szervezetek programtámogatása</t>
  </si>
  <si>
    <t>Nemzetközi kulturális együttműködés</t>
  </si>
  <si>
    <t>Óvodai nevelés, ellátás szakmai feladatai</t>
  </si>
  <si>
    <t>Önként vállalt feladatok összesen:</t>
  </si>
  <si>
    <t xml:space="preserve"> Önkormányzat feladatai összesen (A+B):</t>
  </si>
  <si>
    <t>Önállóan működő költségvetési szervek kötelező feladatai</t>
  </si>
  <si>
    <t>Működési kiadások</t>
  </si>
  <si>
    <t>K1</t>
  </si>
  <si>
    <t xml:space="preserve"> Személyi juttatások (5. számú tábla 4. oszlop)</t>
  </si>
  <si>
    <t>K2</t>
  </si>
  <si>
    <t xml:space="preserve"> Munkaadókat terhelő járulékok, szociális hozzájárulási adó</t>
  </si>
  <si>
    <t>K3</t>
  </si>
  <si>
    <t xml:space="preserve"> Dologi  kiadások összesen  (5. számú tábla 6. oszlop)</t>
  </si>
  <si>
    <t>K4</t>
  </si>
  <si>
    <t>K5</t>
  </si>
  <si>
    <t xml:space="preserve">Egyéb működési célú kiadások </t>
  </si>
  <si>
    <t>K506</t>
  </si>
  <si>
    <t>K512</t>
  </si>
  <si>
    <t xml:space="preserve">Egyéb működési célú támogatások ÁH kívül </t>
  </si>
  <si>
    <t>K513</t>
  </si>
  <si>
    <t>K6</t>
  </si>
  <si>
    <t>K61</t>
  </si>
  <si>
    <t>K62</t>
  </si>
  <si>
    <t>Ingatlanok beszerzése, létesítése</t>
  </si>
  <si>
    <t xml:space="preserve">K63 </t>
  </si>
  <si>
    <t>6.1</t>
  </si>
  <si>
    <t>K64</t>
  </si>
  <si>
    <t>6.2</t>
  </si>
  <si>
    <t>K67</t>
  </si>
  <si>
    <t>Beruházási célú előzetesen felszámított ÁFA</t>
  </si>
  <si>
    <t>6.3</t>
  </si>
  <si>
    <t>K7</t>
  </si>
  <si>
    <t>K71</t>
  </si>
  <si>
    <t>Ingatlanok felújítása</t>
  </si>
  <si>
    <t>K74</t>
  </si>
  <si>
    <t>Felújítási célú előzetesen felszámított ÁFA</t>
  </si>
  <si>
    <t>K8</t>
  </si>
  <si>
    <t>Egyéb felhalmozási célú kiadások</t>
  </si>
  <si>
    <t>K89</t>
  </si>
  <si>
    <t>Költségvetési kiadások összesen</t>
  </si>
  <si>
    <t>K9</t>
  </si>
  <si>
    <t xml:space="preserve">Finanszírozási kiadások </t>
  </si>
  <si>
    <t xml:space="preserve">K I A D Á S O K   Ö S S Z E S E N </t>
  </si>
  <si>
    <t xml:space="preserve">Kiadási előirányzat-csoport </t>
  </si>
  <si>
    <t xml:space="preserve">Bevételi előirányzat-csoport </t>
  </si>
  <si>
    <t>Személyi juttatások</t>
  </si>
  <si>
    <t>Dologi kiadások</t>
  </si>
  <si>
    <t>Ellátottak pénzbeli juttatásai</t>
  </si>
  <si>
    <t>Egyéb működési célú kiadások</t>
  </si>
  <si>
    <t xml:space="preserve">Működési  céltartalék </t>
  </si>
  <si>
    <t xml:space="preserve">Működési költségvetési kiadások </t>
  </si>
  <si>
    <t>Működési költségvetési bevételek</t>
  </si>
  <si>
    <t>Beruházási kiadások</t>
  </si>
  <si>
    <t>Felújítási kiadások</t>
  </si>
  <si>
    <t>Felhalmozási céltartalék</t>
  </si>
  <si>
    <t>Felhalmozási költségvetési bevételek</t>
  </si>
  <si>
    <t xml:space="preserve">Költségvetési kiadások összesen </t>
  </si>
  <si>
    <t xml:space="preserve">Költségvetési bevételek összesen </t>
  </si>
  <si>
    <t>( I.+II.)</t>
  </si>
  <si>
    <t>Hiány belső finanszírozása</t>
  </si>
  <si>
    <t>Finanszírozási célú pénzügyi műveletek bevételei (értékpapír beváltás)</t>
  </si>
  <si>
    <t>Hosszú lejáratú hitel törlesztése</t>
  </si>
  <si>
    <t>Hosszú lejáratú hitel felvétele</t>
  </si>
  <si>
    <t>Függő, átfutó, kiegyenlítő kiadások</t>
  </si>
  <si>
    <t>VI.</t>
  </si>
  <si>
    <t>Függő, átfutó, kiegyenlítő bevételek</t>
  </si>
  <si>
    <t xml:space="preserve">Kiadások összesen </t>
  </si>
  <si>
    <t>VII.</t>
  </si>
  <si>
    <t xml:space="preserve">Bevételek összesen </t>
  </si>
  <si>
    <t>(III.+ IV.+V.)</t>
  </si>
  <si>
    <t>(III.+IV.+V.+VI.)</t>
  </si>
  <si>
    <t>13. sz. melléklet</t>
  </si>
  <si>
    <t>(  forintban )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</si>
  <si>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</si>
  <si>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</si>
  <si>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</si>
  <si>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</si>
  <si>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</si>
  <si>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</si>
  <si>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</si>
  <si>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</si>
  <si>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</si>
  <si>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</si>
  <si>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</si>
  <si>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</si>
  <si>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Összesen:</t>
  </si>
  <si>
    <t>4. Felhalmozási bevételek</t>
  </si>
  <si>
    <t>Bevétel jogcíme</t>
  </si>
  <si>
    <t xml:space="preserve"> - egyéb felhalmozási célú kiadások ÁH belülre</t>
  </si>
  <si>
    <t xml:space="preserve"> - egyéb felhalmozási célú kiadások ÁH kívülre</t>
  </si>
  <si>
    <t>1.sz. melléklet</t>
  </si>
  <si>
    <t>(adatok forintban)</t>
  </si>
  <si>
    <t>ÁH belülre</t>
  </si>
  <si>
    <t>ÁH kívülre</t>
  </si>
  <si>
    <t>Működési célú</t>
  </si>
  <si>
    <t xml:space="preserve"> 1. Támogatás</t>
  </si>
  <si>
    <t>2. Saját bevételek</t>
  </si>
  <si>
    <t xml:space="preserve"> 3. Átvett pénzeszközök</t>
  </si>
  <si>
    <t xml:space="preserve">5. Maradvány </t>
  </si>
  <si>
    <t>6.Állampapír beváltása</t>
  </si>
  <si>
    <r>
      <t xml:space="preserve"> 7</t>
    </r>
    <r>
      <rPr>
        <b/>
        <sz val="10"/>
        <rFont val="Times New Roman"/>
        <family val="1"/>
      </rPr>
      <t>. Bevételek összesen: ( 1.+….+5.)</t>
    </r>
  </si>
  <si>
    <t xml:space="preserve"> 8. Működési kiadások</t>
  </si>
  <si>
    <t>9.Ellátottak pénzbeli juttatásai</t>
  </si>
  <si>
    <t>Bölcsődei üzemeltetési támogatás</t>
  </si>
  <si>
    <t>Fővárosi Katasztrófavédelmi Igazgatóság Észak-pesti Katasztrófavédelmi Kirendeltség</t>
  </si>
  <si>
    <t>Keresztény Értelmiségiek Szövetsége</t>
  </si>
  <si>
    <t xml:space="preserve">Farkas Éva goblein művész
</t>
  </si>
  <si>
    <t>Dunakeszi Városi Vegyeskar</t>
  </si>
  <si>
    <t>Bűnmegelőzés</t>
  </si>
  <si>
    <t xml:space="preserve"> 2019. évi előirányzat - felhasználási ütemterv </t>
  </si>
  <si>
    <t>Tábor úti orvosi rendelők felújítása</t>
  </si>
  <si>
    <t>Gyalogátkelőhely létesítések - Széchenyi út több pontján</t>
  </si>
  <si>
    <t>Játszóterek építése - Kőrösi park, Malomárok</t>
  </si>
  <si>
    <t>Parkoló felújítások</t>
  </si>
  <si>
    <t xml:space="preserve">Dunakeszi sportingatlan fejlesztések Tao önrész </t>
  </si>
  <si>
    <t>Piros Óvoda infrastrukturális fejlesztése</t>
  </si>
  <si>
    <t>Engedélyezett álláshelyek száma                                                          2019. január 1-én [db]</t>
  </si>
  <si>
    <t>Tényleges állományi létszám                                                              2019. január 1-én [fő]</t>
  </si>
  <si>
    <t>B</t>
  </si>
  <si>
    <t>Ingatlanért életjáradék program</t>
  </si>
  <si>
    <t xml:space="preserve">   - Óvodai és Iskolai Szociális Segítő Szakmai Egység</t>
  </si>
  <si>
    <t xml:space="preserve">Helytörténeti Gyűjtemény </t>
  </si>
  <si>
    <t>10.Támogatásértékű kiadások,átadott pe.</t>
  </si>
  <si>
    <t xml:space="preserve">11. Fejlesztési kiadások </t>
  </si>
  <si>
    <t>12. Felújítási kiadások</t>
  </si>
  <si>
    <t xml:space="preserve">13. Tartalék  </t>
  </si>
  <si>
    <t>14. Kiadások összesen: ( 6.+…+12 )</t>
  </si>
  <si>
    <t xml:space="preserve">15. Egyenleg </t>
  </si>
  <si>
    <t>072111</t>
  </si>
  <si>
    <t>Kiadások összesen:</t>
  </si>
  <si>
    <t>Munkaadókat terhelő járulékok és szociális hozzájárulási adó</t>
  </si>
  <si>
    <t xml:space="preserve">DÓHSZK </t>
  </si>
  <si>
    <t>Igazgatóság</t>
  </si>
  <si>
    <t>Könyvtár</t>
  </si>
  <si>
    <t>Gyermekjóléti Központ</t>
  </si>
  <si>
    <t>Családsegítő és Gyermekjóléti szolgálat</t>
  </si>
  <si>
    <t>Óvodák</t>
  </si>
  <si>
    <t>Bölcsődék</t>
  </si>
  <si>
    <t>Iskolai étkeztetés</t>
  </si>
  <si>
    <t>Nyári tábor</t>
  </si>
  <si>
    <t>Szünidei gyermekétkeztetés</t>
  </si>
  <si>
    <t>2019. évi eredeti előirányzat</t>
  </si>
  <si>
    <t>2019.06.30. módosított előirányzat</t>
  </si>
  <si>
    <t>2019.06.30. teljesítés</t>
  </si>
  <si>
    <t>Révész István Helytörténeti Gyűjtemény</t>
  </si>
  <si>
    <t>Bevételek összesen:</t>
  </si>
  <si>
    <t>Működési célú támogatások ÁH belülről</t>
  </si>
  <si>
    <t>6.számú melléklet</t>
  </si>
  <si>
    <t>Termékek és szolgáltatások adói</t>
  </si>
  <si>
    <t>Felhalmalmozási célú támogatások ÁH belülről</t>
  </si>
  <si>
    <t>Felhalmozási célú átvett pénzeszközök ÁH kívülről</t>
  </si>
  <si>
    <t>011130</t>
  </si>
  <si>
    <t>Önkormányzatok és önkormányzati hivatalok jogalkotó és általános igazgatási tevékenysége</t>
  </si>
  <si>
    <t>Az önkormányzati vagyonnal való gazdálkodással kapcsolatos feladatok</t>
  </si>
  <si>
    <t>016080</t>
  </si>
  <si>
    <t>Önkormányzatok elszámolásai a központi költségvetéssel</t>
  </si>
  <si>
    <t>Támogatási célú finanszírozási műveletek</t>
  </si>
  <si>
    <t>031030</t>
  </si>
  <si>
    <t>031060</t>
  </si>
  <si>
    <t>041140</t>
  </si>
  <si>
    <t>Területfejlesztés igazgatása</t>
  </si>
  <si>
    <t>041233</t>
  </si>
  <si>
    <t>Hosszabb időtartamú közfoglalkoztatás</t>
  </si>
  <si>
    <t>Út, autópálya építése</t>
  </si>
  <si>
    <t xml:space="preserve">Városi és elővárosi közúti személyszállítás </t>
  </si>
  <si>
    <t>045160</t>
  </si>
  <si>
    <t>052020</t>
  </si>
  <si>
    <t>061030</t>
  </si>
  <si>
    <t>Lakáshoz jutást segítő támogatások</t>
  </si>
  <si>
    <t>062010</t>
  </si>
  <si>
    <t>064010</t>
  </si>
  <si>
    <t>066010</t>
  </si>
  <si>
    <t>Zöldterület-kezelés</t>
  </si>
  <si>
    <t>066020</t>
  </si>
  <si>
    <t>Város-, községgazdálkodási egyéb szolgáltatások</t>
  </si>
  <si>
    <t>072210</t>
  </si>
  <si>
    <t>081071</t>
  </si>
  <si>
    <t>Üdülői szálláshely-szolgáltatás és étkeztetés</t>
  </si>
  <si>
    <t>082092</t>
  </si>
  <si>
    <t>Közművelődés - hagyományos közösségi kulturális értékek gondozása</t>
  </si>
  <si>
    <t>084031</t>
  </si>
  <si>
    <t>084032</t>
  </si>
  <si>
    <t>086030</t>
  </si>
  <si>
    <t>091140</t>
  </si>
  <si>
    <t>Óvodai nevelés, ellátás működtetési feladatai</t>
  </si>
  <si>
    <t>092260</t>
  </si>
  <si>
    <t>Gimn.és szakképző iskola tanulóinak közism.és szakmai elméleti okt. összefüggő működtetési fela.</t>
  </si>
  <si>
    <t>107060</t>
  </si>
  <si>
    <t>Önkormányzatok funkcióra nem sorolható bevételei ÁH kívülről</t>
  </si>
  <si>
    <t>Önállóan működő költségvetési szervek kötelező feladatai:</t>
  </si>
  <si>
    <t>Önállóan működő költségvetési szervek önként vállalt feladatai:</t>
  </si>
  <si>
    <t>043610</t>
  </si>
  <si>
    <t>5.számú melléklet</t>
  </si>
  <si>
    <t xml:space="preserve">  (adatok forintban)</t>
  </si>
  <si>
    <t>Egyéb elvonások, befizetések</t>
  </si>
  <si>
    <t>Működési célú támogatások</t>
  </si>
  <si>
    <t>visszatérítendő ÁH kívülre</t>
  </si>
  <si>
    <t>Önkormányzatok és önkormányzati hivatalok jogalkotó és általános igazgazgatási tevékenysége</t>
  </si>
  <si>
    <t>013320</t>
  </si>
  <si>
    <t>042220</t>
  </si>
  <si>
    <t>Erdőgazdálkodás</t>
  </si>
  <si>
    <t>047410</t>
  </si>
  <si>
    <t>072112</t>
  </si>
  <si>
    <t>Háziorvosi ügyeleti ellátás</t>
  </si>
  <si>
    <t>072311</t>
  </si>
  <si>
    <t>072440</t>
  </si>
  <si>
    <t>Mentés</t>
  </si>
  <si>
    <t>074032</t>
  </si>
  <si>
    <t>Ifjúság-egészségügyi gondozás</t>
  </si>
  <si>
    <t>081043</t>
  </si>
  <si>
    <t>082043</t>
  </si>
  <si>
    <t>Könyvtári állomány feltárása, megőrzése, védelme</t>
  </si>
  <si>
    <t>104012</t>
  </si>
  <si>
    <t>107015</t>
  </si>
  <si>
    <t>Hajléktalanok nappali ellátása</t>
  </si>
  <si>
    <t>041110</t>
  </si>
  <si>
    <t>Általános gazdasági és kereskedelmi ügyek igazgatása</t>
  </si>
  <si>
    <t>053020</t>
  </si>
  <si>
    <t>Szennyeződésmentesítési tevékenységek</t>
  </si>
  <si>
    <t>056010</t>
  </si>
  <si>
    <t>Komplex környezetvédelmi programok támogatása</t>
  </si>
  <si>
    <t>081041</t>
  </si>
  <si>
    <t>Versenysport- és utánpótlás-nevelési tevékenység és támogatása</t>
  </si>
  <si>
    <t>081045</t>
  </si>
  <si>
    <t>Üdülői szálláshely-szolgáltatás és étkezés</t>
  </si>
  <si>
    <t>082044</t>
  </si>
  <si>
    <t>082070</t>
  </si>
  <si>
    <t>Történelmi hely, építmény, egyéb látványosság működtetése és megóvása</t>
  </si>
  <si>
    <t>084040</t>
  </si>
  <si>
    <t xml:space="preserve">Egyházak, közösségi és hitéleti tevékenységének támogatása </t>
  </si>
  <si>
    <t>091110</t>
  </si>
  <si>
    <t>091220</t>
  </si>
  <si>
    <t xml:space="preserve"> Köznevelési intézmény 1-4. évfolyamán tanulók nevelésével, oktatásával összefüggő működtetési feladatok</t>
  </si>
  <si>
    <t>092120</t>
  </si>
  <si>
    <t>098022</t>
  </si>
  <si>
    <t>Pedagógiai szakszolgáltató tevékenység működtetési feladatai</t>
  </si>
  <si>
    <t>Önállóan működő költségvetési szervek önként vállalt feladatai</t>
  </si>
  <si>
    <t>Módosítási javaslat</t>
  </si>
  <si>
    <t>Munkaadókat terhelő járulékok, szociális hozzájárulási adó</t>
  </si>
  <si>
    <t>Egyéb működési célú támogatások bevételei ÁH belülről</t>
  </si>
  <si>
    <t>Működési célú átvett pénzeszközök  ÁH kívülről</t>
  </si>
  <si>
    <r>
      <t xml:space="preserve"> </t>
    </r>
    <r>
      <rPr>
        <i/>
        <sz val="11"/>
        <rFont val="Times New Roman CE"/>
        <family val="0"/>
      </rPr>
      <t>- egyéb elvonások, befizetések</t>
    </r>
  </si>
  <si>
    <t xml:space="preserve"> - egyéb működési célú támogatások ÁH belül</t>
  </si>
  <si>
    <t xml:space="preserve"> - egyéb működési célú támogatások ÁH kívül</t>
  </si>
  <si>
    <t>Működési általános tartalék</t>
  </si>
  <si>
    <t>2.számú melléklet</t>
  </si>
  <si>
    <t>Kiadás jogcíme</t>
  </si>
  <si>
    <t>K502</t>
  </si>
  <si>
    <t>Működési tartalék</t>
  </si>
  <si>
    <t>Működési céltartalék</t>
  </si>
  <si>
    <t>Immateriális javak beszerzése, létesítése</t>
  </si>
  <si>
    <t>Informatikai eszközök beszerzése, létesítése</t>
  </si>
  <si>
    <t>Egyéb tárgyi eszközök beszerzése, létesítése</t>
  </si>
  <si>
    <t>Egyéb felhalmozási célú támogatások ÁH kívülre</t>
  </si>
  <si>
    <t>3.számú melléklet</t>
  </si>
  <si>
    <t>1</t>
  </si>
  <si>
    <t>2</t>
  </si>
  <si>
    <t>Települési önkormányzatok működésének általános támogatása</t>
  </si>
  <si>
    <t>3</t>
  </si>
  <si>
    <t xml:space="preserve">Települési önkormányzatok egyes köznevelési feladatainak támogatása </t>
  </si>
  <si>
    <t>4</t>
  </si>
  <si>
    <t>Települési önkormányzatok szociális, gyermekjóléti és gyermekétkeztetési feladatainak támogatása</t>
  </si>
  <si>
    <t>5</t>
  </si>
  <si>
    <t>6</t>
  </si>
  <si>
    <t>B115</t>
  </si>
  <si>
    <t>Működési célú költségvetési támogatások és kiegészítő támogatások</t>
  </si>
  <si>
    <t>7</t>
  </si>
  <si>
    <t>Önkormányzatok működési támogatásai:</t>
  </si>
  <si>
    <t>8</t>
  </si>
  <si>
    <t>9</t>
  </si>
  <si>
    <t>Felhalmozási célú támogatások ÁH belülről</t>
  </si>
  <si>
    <t>10</t>
  </si>
  <si>
    <t>Felhalmozási célú önkormányzati támogatások</t>
  </si>
  <si>
    <t>11</t>
  </si>
  <si>
    <t>Egyéb felhalmozási célú támogatások bevételei ÁH belülről</t>
  </si>
  <si>
    <t>12</t>
  </si>
  <si>
    <t>13</t>
  </si>
  <si>
    <t>14</t>
  </si>
  <si>
    <t>15</t>
  </si>
  <si>
    <t>16</t>
  </si>
  <si>
    <t>17</t>
  </si>
  <si>
    <t>Állandó jelleggel végzett tevékenység után fizetett helyi iparűzési adó</t>
  </si>
  <si>
    <t>18</t>
  </si>
  <si>
    <t>Ideiglenes jelleggel végzett tevékenység után fizetett helyi iparűzési adó</t>
  </si>
  <si>
    <t>19</t>
  </si>
  <si>
    <t>20</t>
  </si>
  <si>
    <t>Tartózkodás után fizetett idegenforgalmi adó</t>
  </si>
  <si>
    <t>21</t>
  </si>
  <si>
    <t>22</t>
  </si>
  <si>
    <t>23</t>
  </si>
  <si>
    <t>24</t>
  </si>
  <si>
    <t>25</t>
  </si>
  <si>
    <t>B401</t>
  </si>
  <si>
    <t>Készletértékesítés ellenértéke</t>
  </si>
  <si>
    <t>26</t>
  </si>
  <si>
    <t>27</t>
  </si>
  <si>
    <t>28</t>
  </si>
  <si>
    <t>29</t>
  </si>
  <si>
    <t>30</t>
  </si>
  <si>
    <t>B405</t>
  </si>
  <si>
    <t>Ellátási díjak</t>
  </si>
  <si>
    <t>31</t>
  </si>
  <si>
    <t>32</t>
  </si>
  <si>
    <t>B407</t>
  </si>
  <si>
    <t>Általános forgalmi adó visszatérítése</t>
  </si>
  <si>
    <t>33</t>
  </si>
  <si>
    <t>34</t>
  </si>
  <si>
    <t>B411</t>
  </si>
  <si>
    <t>Egyéb működési bevételek</t>
  </si>
  <si>
    <t>35</t>
  </si>
  <si>
    <t>36</t>
  </si>
  <si>
    <t>37</t>
  </si>
  <si>
    <t>38</t>
  </si>
  <si>
    <t>39</t>
  </si>
  <si>
    <t>40</t>
  </si>
  <si>
    <t>41</t>
  </si>
  <si>
    <t>Egyéb felhalmozási célú átvett pénzeszközök / - háztartásoktól</t>
  </si>
  <si>
    <t>42</t>
  </si>
  <si>
    <t>43</t>
  </si>
  <si>
    <t>44</t>
  </si>
  <si>
    <t>B812</t>
  </si>
  <si>
    <t>Belföldi értékpapírok bevételei</t>
  </si>
  <si>
    <t>45</t>
  </si>
  <si>
    <t>B8131</t>
  </si>
  <si>
    <t>Előző év költségvetési maradványának igénybevétele</t>
  </si>
  <si>
    <t>46</t>
  </si>
  <si>
    <t>9.számú melléklet</t>
  </si>
  <si>
    <t xml:space="preserve">Módosítási javaslat                              </t>
  </si>
  <si>
    <t>Önkormányzati támogatások, átadott pénzeszközök</t>
  </si>
  <si>
    <t>Igazgatási feladatokokra átadott pénzeszközök</t>
  </si>
  <si>
    <t>Közrendvédelmi, közbiztonsági feladatok támogatása</t>
  </si>
  <si>
    <t>Közoktatási, közművelődési támogatások</t>
  </si>
  <si>
    <t>Sportcélú támogatások, pénzeszköz átadások</t>
  </si>
  <si>
    <t>Szociális és egészségügyi feladatok támogatása, pénzeszköz átadásai</t>
  </si>
  <si>
    <t>Működési támogatások összesen:</t>
  </si>
  <si>
    <t>Felhalmozási célú  támogatások összesen:</t>
  </si>
  <si>
    <t xml:space="preserve">2019.06.30. módosított előirányzat </t>
  </si>
  <si>
    <t xml:space="preserve">2019.06.30. teljesítés </t>
  </si>
  <si>
    <t>Teljesítés %-a</t>
  </si>
  <si>
    <t>A)</t>
  </si>
  <si>
    <t>Egyéb működési célú támogatások</t>
  </si>
  <si>
    <t>B)</t>
  </si>
  <si>
    <t>Működési célú, visszatérítendő támogatások</t>
  </si>
  <si>
    <t xml:space="preserve">Városi Sportegyesület Dunakeszi </t>
  </si>
  <si>
    <t>Egyéb felhalmozási célú támogatások</t>
  </si>
  <si>
    <t>Felhalmozási célú, visszatérítendő támogatások</t>
  </si>
  <si>
    <t xml:space="preserve">Magyar Nemzeti Múzeum - Római kikötőerőd régészeti feltárása </t>
  </si>
  <si>
    <t>Egyházak támogatása</t>
  </si>
  <si>
    <t>Otthon Segítünk Alapítvány</t>
  </si>
  <si>
    <t>Lakástámogatás - hitelhátralék csökkentése (Otthon melege Program)</t>
  </si>
  <si>
    <t>Tóth Mariska Hagyományőrző Alapítvány - emléktábla állítása</t>
  </si>
  <si>
    <t>Ovi-Sport Közhasznú Alapítvány - pálya tetőszerkezetére árnyékoló háló</t>
  </si>
  <si>
    <t>10.számú melléklet</t>
  </si>
  <si>
    <t>Tartalékok előirányzata</t>
  </si>
  <si>
    <t>Általános tartalék</t>
  </si>
  <si>
    <t xml:space="preserve">             Működési tartalék </t>
  </si>
  <si>
    <t>a.</t>
  </si>
  <si>
    <t>Szociális ágazati összevont pótlék</t>
  </si>
  <si>
    <t>Kulturális illetménypótlék</t>
  </si>
  <si>
    <t>b.</t>
  </si>
  <si>
    <t>Tartalékok összesen:</t>
  </si>
  <si>
    <t>Dunakeszi Közüzemi Nonprofit Kft. Tőketartalék emelés</t>
  </si>
  <si>
    <t>Gépjármű értékesítés (Toyota EYP-429)</t>
  </si>
  <si>
    <t>2018. évi költségvetési maradvány</t>
  </si>
  <si>
    <t>Kiegyenlítő bérrendezési alap</t>
  </si>
  <si>
    <t>Csapadékvíz elvezető csatorna terhelési díj</t>
  </si>
  <si>
    <t>4.számú melléklet</t>
  </si>
  <si>
    <t>Önkormányzat működési költségvetési támogatása</t>
  </si>
  <si>
    <t>adatok Ft-ban</t>
  </si>
  <si>
    <t>2/I</t>
  </si>
  <si>
    <t xml:space="preserve">Települési önkormányzatok működésének általános támogatása </t>
  </si>
  <si>
    <t>2/I/1.</t>
  </si>
  <si>
    <t>2/I/5.</t>
  </si>
  <si>
    <t>2/II</t>
  </si>
  <si>
    <t>2/II/1.</t>
  </si>
  <si>
    <t xml:space="preserve">Óvodapedagógusok és az óvodapedagógusok nevelő munkáját közvetlenül segítők bértámogatása </t>
  </si>
  <si>
    <t>2/II/2.</t>
  </si>
  <si>
    <t>2/II/4.</t>
  </si>
  <si>
    <t>2/III</t>
  </si>
  <si>
    <t xml:space="preserve">Települési önkormányzatok szociális, gyermekjóléti és gyermekétkeztetési feladatainak támogatása </t>
  </si>
  <si>
    <t>2/III/1.</t>
  </si>
  <si>
    <t>2/III/3.</t>
  </si>
  <si>
    <t>2/III/3/a.</t>
  </si>
  <si>
    <t>2/III/3/b.</t>
  </si>
  <si>
    <t>2/III/3/n.</t>
  </si>
  <si>
    <t>2/III/5.</t>
  </si>
  <si>
    <t>Gyermekétkeztetés, finanszírozás szempontjából elismert szakmai dolgozók bértámogatása</t>
  </si>
  <si>
    <t>2/III/5/b.</t>
  </si>
  <si>
    <t>2/III/6.</t>
  </si>
  <si>
    <t>A rászoruló gyermekek intézményen kívüli szünidei étkeztetésének támogatása</t>
  </si>
  <si>
    <t>Bölcsőde, mini bölcsőde támogatása</t>
  </si>
  <si>
    <t>Bölcsőde, mini bölcsőde támogatása, finanszírozás szempontjából elismert szakmai dolgozók bértámogatása</t>
  </si>
  <si>
    <t>2/IV</t>
  </si>
  <si>
    <t>Kuturális illetmény pótlék</t>
  </si>
  <si>
    <t>2/IV/1/d</t>
  </si>
  <si>
    <t>Települési önkormányzatok nyilvános könyvtári és közművelődési feladatainak támogatása</t>
  </si>
  <si>
    <t>ÖNKORMÁNYZAT MŰKÖDÉSI TÁMOGATÁSAI:</t>
  </si>
  <si>
    <t>2018. évi Európai Mobilitási Hét és Autómentes Nap rendezvény támogatása (AMN_2018_0227)</t>
  </si>
  <si>
    <t>Magyarország 2019. évi központi költségvetéséről szóló 2018.évi L. törvény 2. számú melléklete alapján a helyi önkormányzatok általános működésének és ágazati feladatainak támogatása</t>
  </si>
  <si>
    <t>Lakosságszám 2018. január 1. 43.908 fő</t>
  </si>
  <si>
    <t>2/III/5/aa</t>
  </si>
  <si>
    <t>2/III/5/ab.</t>
  </si>
  <si>
    <t>2/III/6/a.</t>
  </si>
  <si>
    <t>2/III/6/b.</t>
  </si>
  <si>
    <t>A települési önkormányzatok működésének általános támogatása beszámítás után</t>
  </si>
  <si>
    <t>Óvodai és iskola szociális segítő tevékenység támogatása</t>
  </si>
  <si>
    <t>Költségvetési szerveknél foglalkoztatottak 2018. évi áthúzódó és 2019. évi kompenzációja</t>
  </si>
  <si>
    <t>2/IV/3</t>
  </si>
  <si>
    <t>Kiegyenlítő bérrendezási alap</t>
  </si>
  <si>
    <t xml:space="preserve">2019.évi eredeti előirányzat </t>
  </si>
  <si>
    <t xml:space="preserve"> Köznevelési intézmény 5-8. évfolyamán tanulók nevelésével, oktatásával összefüggő működtetési feladatok</t>
  </si>
  <si>
    <t>091250</t>
  </si>
  <si>
    <t>Dunakeszi Város Önkormányzat 2019. évi költségvetési mérlege</t>
  </si>
  <si>
    <t>2019. évi tervezett előirányzat</t>
  </si>
  <si>
    <t>Egyéb felhalmozási célú támogatások ÁH belülre</t>
  </si>
  <si>
    <t>Alapfokú művészetoktatással összefüggő működtetési feladatok</t>
  </si>
  <si>
    <t>Nem veszélyes hulladék kezelése, ártalmatlanítása</t>
  </si>
  <si>
    <t>051040</t>
  </si>
  <si>
    <t>Pszichiátriai betegek nappali ellátása</t>
  </si>
  <si>
    <t>101141</t>
  </si>
  <si>
    <t>B53</t>
  </si>
  <si>
    <t>Egyéb tárgyi eszközök értékesítése</t>
  </si>
  <si>
    <t>Egyéb működési célú átvett pénzeszközök / - egyéb vállalkozásoktól</t>
  </si>
  <si>
    <t>B814</t>
  </si>
  <si>
    <t>Államháztartáson belüli megelőlegezések</t>
  </si>
  <si>
    <t>Ellátottak pénzbeli juttatásai (5. számú tábla 7. oszlop)</t>
  </si>
  <si>
    <t>5.3</t>
  </si>
  <si>
    <t>K508</t>
  </si>
  <si>
    <t>Működési célú visszatérítendő támogatások nyújtása ÁH kívülre</t>
  </si>
  <si>
    <t>K84</t>
  </si>
  <si>
    <t>8.1</t>
  </si>
  <si>
    <t>K86</t>
  </si>
  <si>
    <t>Felhalmozási célú visszatérítendő támogatások nyújtása ÁH kívülre</t>
  </si>
  <si>
    <t>5.1</t>
  </si>
  <si>
    <t>5.2</t>
  </si>
  <si>
    <t>5.5</t>
  </si>
  <si>
    <t>5.4</t>
  </si>
  <si>
    <t>6.4</t>
  </si>
  <si>
    <t>6.5</t>
  </si>
  <si>
    <t>7.1</t>
  </si>
  <si>
    <t>7.2</t>
  </si>
  <si>
    <t>8.2</t>
  </si>
  <si>
    <t>8.3</t>
  </si>
  <si>
    <t>47</t>
  </si>
  <si>
    <t xml:space="preserve"> - működési célú, visszatérítendő támogatások ÁH kívülre</t>
  </si>
  <si>
    <t xml:space="preserve"> - felhalmozási célú visszatérítendő támogatások ÁH kívülre</t>
  </si>
  <si>
    <t>Finanszírozási célú pénzügyi műveletek kiadásai (értékpapír vásárlás)</t>
  </si>
  <si>
    <t>Államháztartáson belüli megelőlegezések visszafizetése</t>
  </si>
  <si>
    <t>Általános közszolgáltatások</t>
  </si>
  <si>
    <t>Önkormányzatok és önk.hivatalok jogalkotó és általános igazgatási tevékenysége</t>
  </si>
  <si>
    <t>- Informatikai eszközök beszerzése</t>
  </si>
  <si>
    <t>- Egyéb tárgyi eszközök beszerzése</t>
  </si>
  <si>
    <t>Közrend és közbiztonság</t>
  </si>
  <si>
    <t>Helyi közutak, közterek és parkok, közvilágítás, környezetvédelem</t>
  </si>
  <si>
    <t>Önkormányzati egyéb vagyonnal való gazdálkodás</t>
  </si>
  <si>
    <t>Sportlétesítmények fejlesztése</t>
  </si>
  <si>
    <t xml:space="preserve">- Dobó és ugrócentrum </t>
  </si>
  <si>
    <t>- Liget u.járda felújítása</t>
  </si>
  <si>
    <t xml:space="preserve">Önkormányzati vagyonnal való gazdálkodás </t>
  </si>
  <si>
    <t>Felújítási előirányzatok összesen:</t>
  </si>
  <si>
    <t xml:space="preserve"> 2019. évi fejlesztések, felújítások előirányzatai és teljesítései</t>
  </si>
  <si>
    <t>- Szóróparcella kialakítása</t>
  </si>
  <si>
    <t>Új tagóvoda létesítése</t>
  </si>
  <si>
    <t>Új bölcsőde létesítése</t>
  </si>
  <si>
    <t>Térfigyelőkamerák telepítése</t>
  </si>
  <si>
    <t>- Harcművészeti központ felújítása</t>
  </si>
  <si>
    <t>Hunyadi és Határ út felújítása</t>
  </si>
  <si>
    <t>Járdafelújítások - Széchenyi u., Rév u., Bem u.</t>
  </si>
  <si>
    <t>Parkok felújítása</t>
  </si>
  <si>
    <t>Helyi közutak, közterek és parkok, közvilágítás</t>
  </si>
  <si>
    <t>Közvilágítás felújítása - Ordas L. Park</t>
  </si>
  <si>
    <t>- Széchenyi u. járda felújítás</t>
  </si>
  <si>
    <t>- Rákóczi út felújítása</t>
  </si>
  <si>
    <t>Járdafelújítások</t>
  </si>
  <si>
    <t>- Fóti úti járda felújítás (Határ út - Gardénia köz) - biztosíték</t>
  </si>
  <si>
    <t>- Kandó K. sétány járda felújítás - biztosíték</t>
  </si>
  <si>
    <t>- Klapka u. járda felújítás - biztosíték</t>
  </si>
  <si>
    <t>- Széchenyi I. Általános Iskola kapubehajtó rekonstrukciós kivitelezése - biztosíték</t>
  </si>
  <si>
    <t>- Repülőtér hangár tetőfejújítás - visszapótlási kötelezettség ÁFA</t>
  </si>
  <si>
    <t>- Szent István u.1. felújítási munkák - visszapótlási kötelezettség ÁFA</t>
  </si>
  <si>
    <t>- Magyarság sportpálya futófolyosó felújítása - visszapótlási kötelezettség ÁFA</t>
  </si>
  <si>
    <t>- Dunakeszi 2955/144 hrsz. ingatlan vásárlás</t>
  </si>
  <si>
    <t>- Dunakeszi 2955/145 hrsz. ingatlan vásárlás</t>
  </si>
  <si>
    <t>Elektromos töltőpont építés</t>
  </si>
  <si>
    <t>- Csobogó köz térburkolat kiépítése - biztosíték</t>
  </si>
  <si>
    <t>- Barátság útja 32. járda rekonstrukció - biztosíték</t>
  </si>
  <si>
    <t>- IV.Béla király tér kandeláber csere</t>
  </si>
  <si>
    <t>Liget u. 40. mentőállomás kialakítása</t>
  </si>
  <si>
    <t>- Szép E. u. műfüves pálya csd.vez.kiépítés - visszapótlási kötelezettség ÁFA</t>
  </si>
  <si>
    <t>Egészségügyi, szociális intézmények fejlesztése</t>
  </si>
  <si>
    <t>Oktatási intézmények fejlesztése</t>
  </si>
  <si>
    <t>Eszterlánc Óvoda kerékpártároló építése</t>
  </si>
  <si>
    <t>Gyöngyharmat Óvoda kerékpártároló építése</t>
  </si>
  <si>
    <t>János utcai Óvoda kerékpártároló építése</t>
  </si>
  <si>
    <t>Piros Óvoda fejlesztése</t>
  </si>
  <si>
    <t>Kincsem Bölcsőde kerékpártároló építése</t>
  </si>
  <si>
    <t>Családesegítő Központ - Bajcsy Zs.u.32.</t>
  </si>
  <si>
    <t>- Útépítés - új bölcsődéhez</t>
  </si>
  <si>
    <t>- Kerékpárút építés - Repülőtéri út, Dunakeszi - Budapest összekötő szakasz</t>
  </si>
  <si>
    <t>- Széchenyi u. - Tisza u. gyalogátkelőhely létesítése</t>
  </si>
  <si>
    <t>Helyi közutak, járdák építése</t>
  </si>
  <si>
    <t>- Parkolóhelyek kiépítése</t>
  </si>
  <si>
    <t>Szent István park déli oldalán térkő burkolatú út és gyeprácsos parkoló építése</t>
  </si>
  <si>
    <t>- Széchenyi u. - Kárpát u. gyalogátkelőhely létesítése</t>
  </si>
  <si>
    <t>- Fóti út gyalogátkelőhely létesítése</t>
  </si>
  <si>
    <t>Liget u. járda és parkoló építése</t>
  </si>
  <si>
    <t>Pavilon u. parkoló bővítése</t>
  </si>
  <si>
    <t>- Pavilon utca parkolóhelyek és csatornázás kiépítése - biztosíték</t>
  </si>
  <si>
    <t>- Szent Imre téren 13 db parkolóhely kiépítése - biztosíték</t>
  </si>
  <si>
    <t>Szent Imre park parkoló építése</t>
  </si>
  <si>
    <t>- Németh L. u. víznyelő rendszer építése</t>
  </si>
  <si>
    <t>- Vízelvezető csatornára történő rákötés (Hunyadi u.)</t>
  </si>
  <si>
    <t>- Szikkasztó akna építése (Rákóczi u. - Erkel u. sk., Kis József u.)</t>
  </si>
  <si>
    <t>- Fóti út gyalogosátkelőhely közvilágítás kiépítése</t>
  </si>
  <si>
    <t>Karácsonyi díszvilágítás eszközcsatlakozók kiépítése</t>
  </si>
  <si>
    <t>Közvilágítási lámpatestek felszerelése ( Munkácsy u., Vadász u., Tavasz u., Dr. Kemény F.u.)</t>
  </si>
  <si>
    <t>Liget u. 40. rendelő felújítása, bővítése</t>
  </si>
  <si>
    <t>- Dunakeszi, Fő út 83. (4469 hrsz) ingatlan vásárlás</t>
  </si>
  <si>
    <t>- Új bölcsőde építése</t>
  </si>
  <si>
    <t>- Közvilágítás fejlesztése</t>
  </si>
  <si>
    <t>- Új tagóvoda építése</t>
  </si>
  <si>
    <t>Stratégiai zajtérkép</t>
  </si>
  <si>
    <t>2019. évi költségvetésének kiadási előirányzatai</t>
  </si>
  <si>
    <t xml:space="preserve"> 2019. évi költségvetés bevételi előirányzatai</t>
  </si>
  <si>
    <t>2019.évi költségvetés kiadási előirányzatai feladatonként</t>
  </si>
  <si>
    <t>2019. évi költségvetés bevételi előirányzatai feladatonként</t>
  </si>
  <si>
    <t xml:space="preserve"> Önkormányzat által fenntartott önállóan működő költségvetési szerveinek 2019. évi kiadási előirányzatai</t>
  </si>
  <si>
    <t>Önkormányzat által fenntartott önállóan működő költségvetési szerveinek 2019. évi bevételi előirányzatai</t>
  </si>
  <si>
    <t>- Fő út 25. klímaberendezés csere, egyéb tárgyi eszközök beszerzése</t>
  </si>
  <si>
    <t>14. Finanszírozási kiadás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</si>
</sst>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F_t_-;\-* #,##0.00\ _F_t_-;_-* \-??\ _F_t_-;_-@_-"/>
    <numFmt numFmtId="165" formatCode="_(* #,##0_);_(* \(#,##0\);_(* \-??_);_(@_)"/>
    <numFmt numFmtId="166" formatCode="#,##0.000"/>
    <numFmt numFmtId="167" formatCode="[$-40E]General"/>
    <numFmt numFmtId="168" formatCode="[$-40E]#,##0"/>
    <numFmt numFmtId="169" formatCode="_-* #,##0\ _F_t_-;\-* #,##0\ _F_t_-;_-* &quot;-&quot;??\ _F_t_-;_-@_-"/>
    <numFmt numFmtId="170" formatCode="#,##0.0"/>
    <numFmt numFmtId="171" formatCode="0.0"/>
    <numFmt numFmtId="172" formatCode="_-* #,##0.0\ _F_t_-;\-* #,##0.0\ _F_t_-;_-* &quot;-&quot;??\ _F_t_-;_-@_-"/>
    <numFmt numFmtId="173" formatCode="yyyy/mm/dd;@"/>
    <numFmt numFmtId="174" formatCode="0.000"/>
    <numFmt numFmtId="175" formatCode="#,##0\ &quot;Ft&quot;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¥€-2]\ #\ ##,000_);[Red]\([$€-2]\ #\ ##,000\)"/>
  </numFmts>
  <fonts count="90">
    <font>
      <sz val="10"/>
      <name val="Arial CE"/>
      <family val="0"/>
    </font>
    <font>
      <sz val="11"/>
      <color indexed="8"/>
      <name val="Calibri"/>
      <family val="2"/>
    </font>
    <font>
      <sz val="8"/>
      <name val="Times New Roman CE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b/>
      <sz val="10"/>
      <name val="Times New Roman CE"/>
      <family val="1"/>
    </font>
    <font>
      <sz val="12"/>
      <name val="Times New Roman CE"/>
      <family val="1"/>
    </font>
    <font>
      <sz val="10"/>
      <name val="Arial"/>
      <family val="2"/>
    </font>
    <font>
      <b/>
      <i/>
      <sz val="12"/>
      <name val="Times New Roman CE"/>
      <family val="0"/>
    </font>
    <font>
      <b/>
      <i/>
      <sz val="10"/>
      <name val="Times New Roman CE"/>
      <family val="0"/>
    </font>
    <font>
      <i/>
      <sz val="12"/>
      <name val="Times New Roman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4"/>
      <name val="Times New Roman CE"/>
      <family val="1"/>
    </font>
    <font>
      <sz val="14"/>
      <name val="Times New Roman CE"/>
      <family val="1"/>
    </font>
    <font>
      <i/>
      <sz val="11"/>
      <name val="Times New Roman CE"/>
      <family val="0"/>
    </font>
    <font>
      <b/>
      <sz val="12"/>
      <name val="Times New Roman"/>
      <family val="1"/>
    </font>
    <font>
      <b/>
      <sz val="10"/>
      <name val="Arial Unicode MS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sz val="9"/>
      <color indexed="10"/>
      <name val="Times New Roman"/>
      <family val="1"/>
    </font>
    <font>
      <sz val="9"/>
      <color indexed="8"/>
      <name val="Times New Roman"/>
      <family val="1"/>
    </font>
    <font>
      <i/>
      <sz val="9"/>
      <name val="Times New Roman"/>
      <family val="1"/>
    </font>
    <font>
      <sz val="12"/>
      <name val="Arial CE"/>
      <family val="0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20"/>
      <name val="Times New Roman"/>
      <family val="1"/>
    </font>
    <font>
      <sz val="8"/>
      <name val="Times New Roman"/>
      <family val="1"/>
    </font>
    <font>
      <b/>
      <sz val="11"/>
      <color indexed="9"/>
      <name val="Times New Roman"/>
      <family val="1"/>
    </font>
    <font>
      <b/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medium">
        <color indexed="8"/>
      </right>
      <top style="medium"/>
      <bottom/>
    </border>
    <border>
      <left style="medium"/>
      <right style="medium">
        <color indexed="8"/>
      </right>
      <top/>
      <bottom/>
    </border>
    <border>
      <left style="medium"/>
      <right style="medium">
        <color indexed="8"/>
      </right>
      <top/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/>
      <bottom/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double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>
        <color indexed="8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/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/>
      <bottom style="medium"/>
    </border>
    <border>
      <left style="medium"/>
      <right style="medium">
        <color indexed="8"/>
      </right>
      <top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/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/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87"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20" borderId="1" applyNumberFormat="0" applyAlignment="0" applyProtection="0"/>
    <xf numFmtId="0" fontId="71" fillId="0" borderId="0" applyNumberFormat="0" applyFill="0" applyBorder="0" applyAlignment="0" applyProtection="0"/>
    <xf numFmtId="0" fontId="72" fillId="0" borderId="2" applyNumberFormat="0" applyFill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4" fillId="0" borderId="0" applyNumberFormat="0" applyFill="0" applyBorder="0" applyAlignment="0" applyProtection="0"/>
    <xf numFmtId="0" fontId="75" fillId="21" borderId="5" applyNumberFormat="0" applyAlignment="0" applyProtection="0"/>
    <xf numFmtId="167" fontId="16" fillId="0" borderId="0">
      <alignment/>
      <protection/>
    </xf>
    <xf numFmtId="43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164" fontId="0" fillId="0" borderId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68" fillId="22" borderId="7" applyNumberFormat="0" applyFont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79" fillId="29" borderId="0" applyNumberFormat="0" applyBorder="0" applyAlignment="0" applyProtection="0"/>
    <xf numFmtId="0" fontId="80" fillId="30" borderId="8" applyNumberFormat="0" applyAlignment="0" applyProtection="0"/>
    <xf numFmtId="3" fontId="8" fillId="0" borderId="0">
      <alignment vertical="center"/>
      <protection/>
    </xf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68" fillId="0" borderId="0">
      <alignment/>
      <protection/>
    </xf>
    <xf numFmtId="0" fontId="9" fillId="0" borderId="0">
      <alignment/>
      <protection/>
    </xf>
    <xf numFmtId="0" fontId="6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3" fillId="0" borderId="9" applyNumberFormat="0" applyFill="0" applyAlignment="0" applyProtection="0"/>
    <xf numFmtId="44" fontId="68" fillId="0" borderId="0" applyFont="0" applyFill="0" applyBorder="0" applyAlignment="0" applyProtection="0"/>
    <xf numFmtId="42" fontId="68" fillId="0" borderId="0" applyFont="0" applyFill="0" applyBorder="0" applyAlignment="0" applyProtection="0"/>
    <xf numFmtId="0" fontId="84" fillId="31" borderId="0" applyNumberFormat="0" applyBorder="0" applyAlignment="0" applyProtection="0"/>
    <xf numFmtId="0" fontId="85" fillId="32" borderId="0" applyNumberFormat="0" applyBorder="0" applyAlignment="0" applyProtection="0"/>
    <xf numFmtId="0" fontId="8" fillId="0" borderId="0">
      <alignment vertical="center"/>
      <protection/>
    </xf>
    <xf numFmtId="0" fontId="86" fillId="30" borderId="1" applyNumberFormat="0" applyAlignment="0" applyProtection="0"/>
    <xf numFmtId="9" fontId="68" fillId="0" borderId="0" applyFont="0" applyFill="0" applyBorder="0" applyAlignment="0" applyProtection="0"/>
  </cellStyleXfs>
  <cellXfs count="1193">
    <xf numFmtId="0" fontId="0" fillId="0" borderId="0" xfId="0" applyAlignment="1">
      <alignment/>
    </xf>
    <xf numFmtId="0" fontId="3" fillId="33" borderId="0" xfId="0" applyFont="1" applyFill="1" applyAlignment="1">
      <alignment/>
    </xf>
    <xf numFmtId="3" fontId="8" fillId="33" borderId="0" xfId="0" applyNumberFormat="1" applyFont="1" applyFill="1" applyBorder="1" applyAlignment="1">
      <alignment/>
    </xf>
    <xf numFmtId="3" fontId="3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8" fillId="33" borderId="0" xfId="0" applyFont="1" applyFill="1" applyBorder="1" applyAlignment="1">
      <alignment horizontal="right"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>
      <alignment horizontal="right"/>
    </xf>
    <xf numFmtId="0" fontId="3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/>
      <protection/>
    </xf>
    <xf numFmtId="0" fontId="8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8" fillId="33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10" xfId="0" applyFont="1" applyFill="1" applyBorder="1" applyAlignment="1" applyProtection="1">
      <alignment vertical="center"/>
      <protection/>
    </xf>
    <xf numFmtId="0" fontId="10" fillId="0" borderId="10" xfId="0" applyFont="1" applyFill="1" applyBorder="1" applyAlignment="1">
      <alignment horizontal="left" vertical="center"/>
    </xf>
    <xf numFmtId="3" fontId="8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3" fontId="7" fillId="33" borderId="0" xfId="0" applyNumberFormat="1" applyFont="1" applyFill="1" applyBorder="1" applyAlignment="1">
      <alignment/>
    </xf>
    <xf numFmtId="3" fontId="8" fillId="33" borderId="0" xfId="0" applyNumberFormat="1" applyFont="1" applyFill="1" applyAlignment="1">
      <alignment/>
    </xf>
    <xf numFmtId="166" fontId="8" fillId="33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8" fillId="0" borderId="0" xfId="0" applyFont="1" applyAlignment="1">
      <alignment/>
    </xf>
    <xf numFmtId="0" fontId="13" fillId="0" borderId="0" xfId="69" applyFont="1" applyFill="1">
      <alignment/>
      <protection/>
    </xf>
    <xf numFmtId="0" fontId="15" fillId="0" borderId="0" xfId="69" applyFont="1" applyFill="1" applyBorder="1" applyAlignment="1">
      <alignment/>
      <protection/>
    </xf>
    <xf numFmtId="0" fontId="17" fillId="0" borderId="0" xfId="69" applyFont="1" applyFill="1" applyAlignment="1">
      <alignment horizontal="right"/>
      <protection/>
    </xf>
    <xf numFmtId="0" fontId="18" fillId="0" borderId="0" xfId="70" applyFont="1">
      <alignment/>
      <protection/>
    </xf>
    <xf numFmtId="0" fontId="18" fillId="0" borderId="0" xfId="70" applyFont="1" applyBorder="1">
      <alignment/>
      <protection/>
    </xf>
    <xf numFmtId="0" fontId="18" fillId="0" borderId="0" xfId="70" applyFont="1" applyAlignment="1">
      <alignment vertical="center"/>
      <protection/>
    </xf>
    <xf numFmtId="0" fontId="18" fillId="0" borderId="11" xfId="70" applyFont="1" applyBorder="1" applyAlignment="1">
      <alignment vertical="center"/>
      <protection/>
    </xf>
    <xf numFmtId="3" fontId="22" fillId="0" borderId="12" xfId="70" applyNumberFormat="1" applyFont="1" applyFill="1" applyBorder="1" applyAlignment="1" quotePrefix="1">
      <alignment horizontal="center" vertical="center"/>
      <protection/>
    </xf>
    <xf numFmtId="3" fontId="22" fillId="0" borderId="10" xfId="70" applyNumberFormat="1" applyFont="1" applyFill="1" applyBorder="1" applyAlignment="1">
      <alignment horizontal="center" vertical="center"/>
      <protection/>
    </xf>
    <xf numFmtId="3" fontId="22" fillId="0" borderId="13" xfId="70" applyNumberFormat="1" applyFont="1" applyFill="1" applyBorder="1" applyAlignment="1">
      <alignment horizontal="center" vertical="center"/>
      <protection/>
    </xf>
    <xf numFmtId="0" fontId="18" fillId="0" borderId="14" xfId="70" applyFont="1" applyBorder="1" applyAlignment="1">
      <alignment vertical="center"/>
      <protection/>
    </xf>
    <xf numFmtId="0" fontId="18" fillId="34" borderId="15" xfId="70" applyFont="1" applyFill="1" applyBorder="1" applyAlignment="1">
      <alignment horizontal="left" vertical="center"/>
      <protection/>
    </xf>
    <xf numFmtId="3" fontId="22" fillId="35" borderId="16" xfId="70" applyNumberFormat="1" applyFont="1" applyFill="1" applyBorder="1" applyAlignment="1" quotePrefix="1">
      <alignment horizontal="center" vertical="center"/>
      <protection/>
    </xf>
    <xf numFmtId="0" fontId="18" fillId="34" borderId="17" xfId="70" applyFont="1" applyFill="1" applyBorder="1" applyAlignment="1">
      <alignment horizontal="left" vertical="center"/>
      <protection/>
    </xf>
    <xf numFmtId="3" fontId="22" fillId="35" borderId="18" xfId="70" applyNumberFormat="1" applyFont="1" applyFill="1" applyBorder="1" applyAlignment="1" quotePrefix="1">
      <alignment horizontal="center" vertical="center"/>
      <protection/>
    </xf>
    <xf numFmtId="3" fontId="22" fillId="35" borderId="19" xfId="70" applyNumberFormat="1" applyFont="1" applyFill="1" applyBorder="1" applyAlignment="1" quotePrefix="1">
      <alignment horizontal="center" vertical="center"/>
      <protection/>
    </xf>
    <xf numFmtId="3" fontId="22" fillId="35" borderId="20" xfId="70" applyNumberFormat="1" applyFont="1" applyFill="1" applyBorder="1" applyAlignment="1" quotePrefix="1">
      <alignment horizontal="center" vertical="center"/>
      <protection/>
    </xf>
    <xf numFmtId="3" fontId="22" fillId="0" borderId="12" xfId="70" applyNumberFormat="1" applyFont="1" applyFill="1" applyBorder="1" applyAlignment="1">
      <alignment horizontal="center" vertical="center"/>
      <protection/>
    </xf>
    <xf numFmtId="3" fontId="22" fillId="0" borderId="21" xfId="70" applyNumberFormat="1" applyFont="1" applyFill="1" applyBorder="1" applyAlignment="1">
      <alignment horizontal="center" vertical="center"/>
      <protection/>
    </xf>
    <xf numFmtId="3" fontId="22" fillId="0" borderId="22" xfId="70" applyNumberFormat="1" applyFont="1" applyFill="1" applyBorder="1" applyAlignment="1">
      <alignment horizontal="center" vertical="center"/>
      <protection/>
    </xf>
    <xf numFmtId="0" fontId="18" fillId="35" borderId="15" xfId="70" applyFont="1" applyFill="1" applyBorder="1" applyAlignment="1">
      <alignment vertical="center"/>
      <protection/>
    </xf>
    <xf numFmtId="0" fontId="20" fillId="0" borderId="11" xfId="70" applyFont="1" applyBorder="1" applyAlignment="1">
      <alignment vertical="center"/>
      <protection/>
    </xf>
    <xf numFmtId="3" fontId="23" fillId="0" borderId="12" xfId="70" applyNumberFormat="1" applyFont="1" applyFill="1" applyBorder="1" applyAlignment="1">
      <alignment horizontal="center" vertical="center"/>
      <protection/>
    </xf>
    <xf numFmtId="0" fontId="24" fillId="0" borderId="0" xfId="70" applyFont="1" applyAlignment="1">
      <alignment vertical="center"/>
      <protection/>
    </xf>
    <xf numFmtId="1" fontId="22" fillId="0" borderId="12" xfId="70" applyNumberFormat="1" applyFont="1" applyFill="1" applyBorder="1" applyAlignment="1">
      <alignment horizontal="center" vertical="center"/>
      <protection/>
    </xf>
    <xf numFmtId="2" fontId="22" fillId="0" borderId="12" xfId="70" applyNumberFormat="1" applyFont="1" applyFill="1" applyBorder="1" applyAlignment="1">
      <alignment horizontal="center" vertical="center"/>
      <protection/>
    </xf>
    <xf numFmtId="49" fontId="18" fillId="0" borderId="11" xfId="70" applyNumberFormat="1" applyFont="1" applyBorder="1" applyAlignment="1">
      <alignment vertical="center"/>
      <protection/>
    </xf>
    <xf numFmtId="0" fontId="18" fillId="0" borderId="11" xfId="70" applyFont="1" applyBorder="1" applyAlignment="1">
      <alignment vertical="center" wrapText="1"/>
      <protection/>
    </xf>
    <xf numFmtId="3" fontId="22" fillId="0" borderId="12" xfId="74" applyNumberFormat="1" applyFont="1" applyFill="1" applyBorder="1" applyAlignment="1">
      <alignment horizontal="center" vertical="center"/>
      <protection/>
    </xf>
    <xf numFmtId="3" fontId="22" fillId="0" borderId="10" xfId="74" applyNumberFormat="1" applyFont="1" applyFill="1" applyBorder="1" applyAlignment="1">
      <alignment horizontal="center" vertical="center"/>
      <protection/>
    </xf>
    <xf numFmtId="3" fontId="23" fillId="0" borderId="10" xfId="70" applyNumberFormat="1" applyFont="1" applyFill="1" applyBorder="1" applyAlignment="1">
      <alignment horizontal="center" vertical="center"/>
      <protection/>
    </xf>
    <xf numFmtId="1" fontId="23" fillId="0" borderId="12" xfId="70" applyNumberFormat="1" applyFont="1" applyFill="1" applyBorder="1" applyAlignment="1">
      <alignment horizontal="center" vertical="center"/>
      <protection/>
    </xf>
    <xf numFmtId="3" fontId="18" fillId="0" borderId="0" xfId="70" applyNumberFormat="1" applyFont="1" applyAlignment="1">
      <alignment vertical="center"/>
      <protection/>
    </xf>
    <xf numFmtId="0" fontId="18" fillId="0" borderId="0" xfId="70" applyFont="1" applyFill="1" applyBorder="1" applyAlignment="1">
      <alignment vertical="center"/>
      <protection/>
    </xf>
    <xf numFmtId="3" fontId="22" fillId="35" borderId="15" xfId="70" applyNumberFormat="1" applyFont="1" applyFill="1" applyBorder="1" applyAlignment="1" quotePrefix="1">
      <alignment horizontal="center" vertical="center"/>
      <protection/>
    </xf>
    <xf numFmtId="0" fontId="3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7" fillId="33" borderId="0" xfId="0" applyFont="1" applyFill="1" applyAlignment="1">
      <alignment/>
    </xf>
    <xf numFmtId="3" fontId="10" fillId="0" borderId="1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3" fontId="7" fillId="33" borderId="0" xfId="0" applyNumberFormat="1" applyFont="1" applyFill="1" applyAlignment="1">
      <alignment/>
    </xf>
    <xf numFmtId="0" fontId="3" fillId="33" borderId="0" xfId="78" applyFont="1" applyFill="1">
      <alignment/>
      <protection/>
    </xf>
    <xf numFmtId="0" fontId="3" fillId="33" borderId="0" xfId="78" applyFont="1" applyFill="1" applyBorder="1">
      <alignment/>
      <protection/>
    </xf>
    <xf numFmtId="0" fontId="3" fillId="0" borderId="0" xfId="78" applyFont="1" applyFill="1">
      <alignment/>
      <protection/>
    </xf>
    <xf numFmtId="0" fontId="3" fillId="0" borderId="0" xfId="78" applyFont="1">
      <alignment/>
      <protection/>
    </xf>
    <xf numFmtId="0" fontId="3" fillId="33" borderId="0" xfId="78" applyFont="1" applyFill="1" applyBorder="1" applyAlignment="1">
      <alignment horizontal="center"/>
      <protection/>
    </xf>
    <xf numFmtId="0" fontId="3" fillId="0" borderId="0" xfId="78" applyFont="1" applyAlignment="1">
      <alignment horizontal="center"/>
      <protection/>
    </xf>
    <xf numFmtId="0" fontId="6" fillId="33" borderId="23" xfId="78" applyFont="1" applyFill="1" applyBorder="1">
      <alignment/>
      <protection/>
    </xf>
    <xf numFmtId="3" fontId="5" fillId="33" borderId="24" xfId="78" applyNumberFormat="1" applyFont="1" applyFill="1" applyBorder="1">
      <alignment/>
      <protection/>
    </xf>
    <xf numFmtId="0" fontId="5" fillId="33" borderId="23" xfId="78" applyFont="1" applyFill="1" applyBorder="1" applyAlignment="1">
      <alignment vertical="center" wrapText="1"/>
      <protection/>
    </xf>
    <xf numFmtId="3" fontId="5" fillId="33" borderId="10" xfId="78" applyNumberFormat="1" applyFont="1" applyFill="1" applyBorder="1" applyAlignment="1">
      <alignment vertical="center" wrapText="1"/>
      <protection/>
    </xf>
    <xf numFmtId="3" fontId="5" fillId="33" borderId="23" xfId="78" applyNumberFormat="1" applyFont="1" applyFill="1" applyBorder="1" applyAlignment="1">
      <alignment horizontal="center" vertical="center"/>
      <protection/>
    </xf>
    <xf numFmtId="0" fontId="5" fillId="33" borderId="24" xfId="78" applyFont="1" applyFill="1" applyBorder="1" applyAlignment="1">
      <alignment vertical="center" wrapText="1"/>
      <protection/>
    </xf>
    <xf numFmtId="3" fontId="5" fillId="0" borderId="10" xfId="78" applyNumberFormat="1" applyFont="1" applyFill="1" applyBorder="1" applyAlignment="1" applyProtection="1">
      <alignment vertical="center"/>
      <protection hidden="1"/>
    </xf>
    <xf numFmtId="0" fontId="5" fillId="33" borderId="0" xfId="78" applyFont="1" applyFill="1" applyBorder="1" applyAlignment="1">
      <alignment vertical="center" wrapText="1"/>
      <protection/>
    </xf>
    <xf numFmtId="0" fontId="5" fillId="33" borderId="23" xfId="78" applyFont="1" applyFill="1" applyBorder="1" applyAlignment="1">
      <alignment horizontal="center" vertical="center"/>
      <protection/>
    </xf>
    <xf numFmtId="0" fontId="5" fillId="33" borderId="23" xfId="78" applyFont="1" applyFill="1" applyBorder="1" applyAlignment="1">
      <alignment vertical="center"/>
      <protection/>
    </xf>
    <xf numFmtId="0" fontId="5" fillId="33" borderId="24" xfId="78" applyFont="1" applyFill="1" applyBorder="1" applyAlignment="1">
      <alignment vertical="center"/>
      <protection/>
    </xf>
    <xf numFmtId="0" fontId="5" fillId="33" borderId="24" xfId="78" applyFont="1" applyFill="1" applyBorder="1" applyAlignment="1">
      <alignment vertical="center" wrapText="1"/>
      <protection/>
    </xf>
    <xf numFmtId="0" fontId="27" fillId="33" borderId="23" xfId="78" applyFont="1" applyFill="1" applyBorder="1" applyAlignment="1">
      <alignment vertical="center" wrapText="1"/>
      <protection/>
    </xf>
    <xf numFmtId="3" fontId="27" fillId="33" borderId="10" xfId="78" applyNumberFormat="1" applyFont="1" applyFill="1" applyBorder="1" applyAlignment="1">
      <alignment horizontal="left" vertical="center" wrapText="1"/>
      <protection/>
    </xf>
    <xf numFmtId="3" fontId="3" fillId="0" borderId="0" xfId="78" applyNumberFormat="1" applyFont="1">
      <alignment/>
      <protection/>
    </xf>
    <xf numFmtId="0" fontId="5" fillId="0" borderId="24" xfId="78" applyFont="1" applyFill="1" applyBorder="1" applyAlignment="1">
      <alignment vertical="center"/>
      <protection/>
    </xf>
    <xf numFmtId="3" fontId="5" fillId="0" borderId="23" xfId="78" applyNumberFormat="1" applyFont="1" applyFill="1" applyBorder="1" applyAlignment="1">
      <alignment horizontal="center" vertical="center"/>
      <protection/>
    </xf>
    <xf numFmtId="0" fontId="27" fillId="33" borderId="23" xfId="78" applyFont="1" applyFill="1" applyBorder="1" applyAlignment="1">
      <alignment vertical="center"/>
      <protection/>
    </xf>
    <xf numFmtId="3" fontId="5" fillId="33" borderId="10" xfId="78" applyNumberFormat="1" applyFont="1" applyFill="1" applyBorder="1" applyAlignment="1" applyProtection="1">
      <alignment horizontal="left" vertical="center"/>
      <protection hidden="1"/>
    </xf>
    <xf numFmtId="3" fontId="27" fillId="0" borderId="10" xfId="78" applyNumberFormat="1" applyFont="1" applyFill="1" applyBorder="1" applyAlignment="1" applyProtection="1">
      <alignment horizontal="left" vertical="center"/>
      <protection hidden="1"/>
    </xf>
    <xf numFmtId="0" fontId="5" fillId="0" borderId="24" xfId="78" applyFont="1" applyFill="1" applyBorder="1" applyAlignment="1">
      <alignment vertical="center" wrapText="1"/>
      <protection/>
    </xf>
    <xf numFmtId="0" fontId="6" fillId="36" borderId="25" xfId="78" applyFont="1" applyFill="1" applyBorder="1" applyAlignment="1">
      <alignment vertical="center"/>
      <protection/>
    </xf>
    <xf numFmtId="0" fontId="6" fillId="36" borderId="26" xfId="78" applyFont="1" applyFill="1" applyBorder="1" applyAlignment="1">
      <alignment vertical="center"/>
      <protection/>
    </xf>
    <xf numFmtId="0" fontId="6" fillId="0" borderId="23" xfId="78" applyFont="1" applyFill="1" applyBorder="1" applyAlignment="1">
      <alignment vertical="center"/>
      <protection/>
    </xf>
    <xf numFmtId="0" fontId="6" fillId="36" borderId="27" xfId="78" applyFont="1" applyFill="1" applyBorder="1" applyAlignment="1">
      <alignment horizontal="left" vertical="center"/>
      <protection/>
    </xf>
    <xf numFmtId="0" fontId="5" fillId="0" borderId="23" xfId="78" applyFont="1" applyFill="1" applyBorder="1" applyAlignment="1">
      <alignment horizontal="left" vertical="center"/>
      <protection/>
    </xf>
    <xf numFmtId="0" fontId="6" fillId="0" borderId="23" xfId="78" applyFont="1" applyFill="1" applyBorder="1" applyAlignment="1">
      <alignment horizontal="left" vertical="center"/>
      <protection/>
    </xf>
    <xf numFmtId="0" fontId="6" fillId="33" borderId="28" xfId="0" applyFont="1" applyFill="1" applyBorder="1" applyAlignment="1">
      <alignment vertical="center"/>
    </xf>
    <xf numFmtId="0" fontId="6" fillId="33" borderId="29" xfId="0" applyFont="1" applyFill="1" applyBorder="1" applyAlignment="1">
      <alignment vertical="center"/>
    </xf>
    <xf numFmtId="4" fontId="3" fillId="0" borderId="0" xfId="78" applyNumberFormat="1" applyFont="1">
      <alignment/>
      <protection/>
    </xf>
    <xf numFmtId="166" fontId="3" fillId="0" borderId="0" xfId="78" applyNumberFormat="1" applyFont="1">
      <alignment/>
      <protection/>
    </xf>
    <xf numFmtId="166" fontId="3" fillId="33" borderId="0" xfId="78" applyNumberFormat="1" applyFont="1" applyFill="1">
      <alignment/>
      <protection/>
    </xf>
    <xf numFmtId="3" fontId="5" fillId="0" borderId="10" xfId="78" applyNumberFormat="1" applyFont="1" applyFill="1" applyBorder="1" applyAlignment="1">
      <alignment vertical="center" wrapText="1"/>
      <protection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30" xfId="0" applyFont="1" applyBorder="1" applyAlignment="1">
      <alignment horizontal="center"/>
    </xf>
    <xf numFmtId="0" fontId="13" fillId="0" borderId="31" xfId="0" applyFont="1" applyBorder="1" applyAlignment="1">
      <alignment/>
    </xf>
    <xf numFmtId="0" fontId="13" fillId="0" borderId="32" xfId="0" applyFont="1" applyBorder="1" applyAlignment="1">
      <alignment/>
    </xf>
    <xf numFmtId="0" fontId="13" fillId="0" borderId="33" xfId="0" applyFont="1" applyBorder="1" applyAlignment="1">
      <alignment/>
    </xf>
    <xf numFmtId="0" fontId="14" fillId="0" borderId="34" xfId="0" applyFont="1" applyBorder="1" applyAlignment="1">
      <alignment/>
    </xf>
    <xf numFmtId="0" fontId="13" fillId="0" borderId="35" xfId="0" applyFont="1" applyBorder="1" applyAlignment="1">
      <alignment/>
    </xf>
    <xf numFmtId="0" fontId="13" fillId="0" borderId="36" xfId="0" applyFont="1" applyBorder="1" applyAlignment="1">
      <alignment/>
    </xf>
    <xf numFmtId="0" fontId="13" fillId="0" borderId="34" xfId="0" applyFont="1" applyBorder="1" applyAlignment="1">
      <alignment/>
    </xf>
    <xf numFmtId="3" fontId="15" fillId="0" borderId="36" xfId="0" applyNumberFormat="1" applyFont="1" applyBorder="1" applyAlignment="1">
      <alignment/>
    </xf>
    <xf numFmtId="3" fontId="13" fillId="0" borderId="0" xfId="0" applyNumberFormat="1" applyFont="1" applyAlignment="1">
      <alignment/>
    </xf>
    <xf numFmtId="3" fontId="17" fillId="0" borderId="35" xfId="0" applyNumberFormat="1" applyFont="1" applyBorder="1" applyAlignment="1">
      <alignment/>
    </xf>
    <xf numFmtId="0" fontId="13" fillId="0" borderId="34" xfId="0" applyFont="1" applyBorder="1" applyAlignment="1" applyProtection="1">
      <alignment/>
      <protection locked="0"/>
    </xf>
    <xf numFmtId="3" fontId="17" fillId="0" borderId="35" xfId="0" applyNumberFormat="1" applyFont="1" applyBorder="1" applyAlignment="1" applyProtection="1">
      <alignment/>
      <protection locked="0"/>
    </xf>
    <xf numFmtId="3" fontId="17" fillId="0" borderId="37" xfId="0" applyNumberFormat="1" applyFont="1" applyBorder="1" applyAlignment="1" applyProtection="1">
      <alignment/>
      <protection locked="0"/>
    </xf>
    <xf numFmtId="0" fontId="29" fillId="0" borderId="38" xfId="0" applyFont="1" applyBorder="1" applyAlignment="1">
      <alignment/>
    </xf>
    <xf numFmtId="3" fontId="15" fillId="0" borderId="29" xfId="0" applyNumberFormat="1" applyFont="1" applyBorder="1" applyAlignment="1">
      <alignment/>
    </xf>
    <xf numFmtId="3" fontId="15" fillId="0" borderId="39" xfId="0" applyNumberFormat="1" applyFont="1" applyBorder="1" applyAlignment="1">
      <alignment/>
    </xf>
    <xf numFmtId="0" fontId="13" fillId="0" borderId="40" xfId="0" applyFont="1" applyBorder="1" applyAlignment="1">
      <alignment/>
    </xf>
    <xf numFmtId="3" fontId="17" fillId="0" borderId="24" xfId="0" applyNumberFormat="1" applyFont="1" applyBorder="1" applyAlignment="1">
      <alignment/>
    </xf>
    <xf numFmtId="3" fontId="17" fillId="0" borderId="41" xfId="0" applyNumberFormat="1" applyFont="1" applyBorder="1" applyAlignment="1">
      <alignment/>
    </xf>
    <xf numFmtId="3" fontId="17" fillId="0" borderId="36" xfId="0" applyNumberFormat="1" applyFont="1" applyBorder="1" applyAlignment="1">
      <alignment/>
    </xf>
    <xf numFmtId="3" fontId="17" fillId="0" borderId="37" xfId="0" applyNumberFormat="1" applyFont="1" applyBorder="1" applyAlignment="1">
      <alignment/>
    </xf>
    <xf numFmtId="0" fontId="14" fillId="0" borderId="0" xfId="0" applyFont="1" applyAlignment="1">
      <alignment/>
    </xf>
    <xf numFmtId="3" fontId="17" fillId="0" borderId="42" xfId="0" applyNumberFormat="1" applyFont="1" applyBorder="1" applyAlignment="1">
      <alignment/>
    </xf>
    <xf numFmtId="3" fontId="17" fillId="0" borderId="43" xfId="0" applyNumberFormat="1" applyFont="1" applyBorder="1" applyAlignment="1">
      <alignment/>
    </xf>
    <xf numFmtId="0" fontId="13" fillId="0" borderId="44" xfId="0" applyFont="1" applyBorder="1" applyAlignment="1">
      <alignment/>
    </xf>
    <xf numFmtId="0" fontId="14" fillId="0" borderId="45" xfId="0" applyFont="1" applyBorder="1" applyAlignment="1">
      <alignment/>
    </xf>
    <xf numFmtId="3" fontId="15" fillId="0" borderId="46" xfId="0" applyNumberFormat="1" applyFont="1" applyBorder="1" applyAlignment="1">
      <alignment/>
    </xf>
    <xf numFmtId="0" fontId="13" fillId="0" borderId="47" xfId="0" applyFont="1" applyBorder="1" applyAlignment="1">
      <alignment/>
    </xf>
    <xf numFmtId="3" fontId="17" fillId="0" borderId="48" xfId="0" applyNumberFormat="1" applyFont="1" applyBorder="1" applyAlignment="1">
      <alignment/>
    </xf>
    <xf numFmtId="0" fontId="13" fillId="0" borderId="0" xfId="0" applyFont="1" applyAlignment="1">
      <alignment wrapText="1"/>
    </xf>
    <xf numFmtId="166" fontId="13" fillId="0" borderId="0" xfId="0" applyNumberFormat="1" applyFont="1" applyAlignment="1">
      <alignment/>
    </xf>
    <xf numFmtId="3" fontId="5" fillId="33" borderId="0" xfId="78" applyNumberFormat="1" applyFont="1" applyFill="1" applyBorder="1" applyAlignment="1">
      <alignment horizontal="center"/>
      <protection/>
    </xf>
    <xf numFmtId="0" fontId="3" fillId="33" borderId="49" xfId="78" applyFont="1" applyFill="1" applyBorder="1" applyAlignment="1">
      <alignment horizontal="center"/>
      <protection/>
    </xf>
    <xf numFmtId="0" fontId="3" fillId="33" borderId="50" xfId="78" applyFont="1" applyFill="1" applyBorder="1" applyAlignment="1">
      <alignment horizontal="center"/>
      <protection/>
    </xf>
    <xf numFmtId="0" fontId="3" fillId="33" borderId="51" xfId="78" applyFont="1" applyFill="1" applyBorder="1" applyAlignment="1">
      <alignment horizontal="center"/>
      <protection/>
    </xf>
    <xf numFmtId="0" fontId="6" fillId="33" borderId="52" xfId="78" applyFont="1" applyFill="1" applyBorder="1" applyAlignment="1">
      <alignment horizontal="center"/>
      <protection/>
    </xf>
    <xf numFmtId="0" fontId="5" fillId="33" borderId="52" xfId="78" applyFont="1" applyFill="1" applyBorder="1" applyAlignment="1">
      <alignment horizontal="center" vertical="center"/>
      <protection/>
    </xf>
    <xf numFmtId="0" fontId="5" fillId="33" borderId="52" xfId="78" applyFont="1" applyFill="1" applyBorder="1" applyAlignment="1">
      <alignment horizontal="center" vertical="center"/>
      <protection/>
    </xf>
    <xf numFmtId="0" fontId="5" fillId="0" borderId="52" xfId="78" applyFont="1" applyFill="1" applyBorder="1" applyAlignment="1">
      <alignment horizontal="center" vertical="center"/>
      <protection/>
    </xf>
    <xf numFmtId="0" fontId="6" fillId="0" borderId="52" xfId="78" applyFont="1" applyFill="1" applyBorder="1" applyAlignment="1">
      <alignment horizontal="center" vertical="center"/>
      <protection/>
    </xf>
    <xf numFmtId="0" fontId="6" fillId="36" borderId="45" xfId="78" applyFont="1" applyFill="1" applyBorder="1" applyAlignment="1">
      <alignment horizontal="center" vertical="center"/>
      <protection/>
    </xf>
    <xf numFmtId="0" fontId="6" fillId="33" borderId="53" xfId="0" applyFont="1" applyFill="1" applyBorder="1" applyAlignment="1">
      <alignment horizontal="center" vertical="center"/>
    </xf>
    <xf numFmtId="0" fontId="3" fillId="33" borderId="54" xfId="78" applyFont="1" applyFill="1" applyBorder="1" applyAlignment="1">
      <alignment horizontal="center"/>
      <protection/>
    </xf>
    <xf numFmtId="0" fontId="3" fillId="33" borderId="55" xfId="78" applyFont="1" applyFill="1" applyBorder="1" applyAlignment="1">
      <alignment horizontal="center"/>
      <protection/>
    </xf>
    <xf numFmtId="0" fontId="3" fillId="33" borderId="56" xfId="78" applyFont="1" applyFill="1" applyBorder="1" applyAlignment="1">
      <alignment horizontal="center"/>
      <protection/>
    </xf>
    <xf numFmtId="0" fontId="20" fillId="0" borderId="57" xfId="70" applyFont="1" applyBorder="1" applyAlignment="1">
      <alignment vertical="center"/>
      <protection/>
    </xf>
    <xf numFmtId="3" fontId="23" fillId="0" borderId="58" xfId="70" applyNumberFormat="1" applyFont="1" applyFill="1" applyBorder="1" applyAlignment="1">
      <alignment horizontal="center" vertical="center"/>
      <protection/>
    </xf>
    <xf numFmtId="171" fontId="23" fillId="0" borderId="12" xfId="70" applyNumberFormat="1" applyFont="1" applyFill="1" applyBorder="1" applyAlignment="1">
      <alignment horizontal="center" vertical="center"/>
      <protection/>
    </xf>
    <xf numFmtId="1" fontId="22" fillId="0" borderId="10" xfId="70" applyNumberFormat="1" applyFont="1" applyFill="1" applyBorder="1" applyAlignment="1">
      <alignment horizontal="center" vertical="center"/>
      <protection/>
    </xf>
    <xf numFmtId="171" fontId="22" fillId="0" borderId="10" xfId="70" applyNumberFormat="1" applyFont="1" applyFill="1" applyBorder="1" applyAlignment="1">
      <alignment horizontal="center" vertical="center"/>
      <protection/>
    </xf>
    <xf numFmtId="171" fontId="22" fillId="0" borderId="12" xfId="70" applyNumberFormat="1" applyFont="1" applyFill="1" applyBorder="1" applyAlignment="1">
      <alignment horizontal="center" vertical="center"/>
      <protection/>
    </xf>
    <xf numFmtId="2" fontId="22" fillId="0" borderId="13" xfId="70" applyNumberFormat="1" applyFont="1" applyFill="1" applyBorder="1" applyAlignment="1">
      <alignment horizontal="center" vertical="center"/>
      <protection/>
    </xf>
    <xf numFmtId="3" fontId="22" fillId="0" borderId="59" xfId="70" applyNumberFormat="1" applyFont="1" applyFill="1" applyBorder="1" applyAlignment="1">
      <alignment horizontal="center" vertical="center"/>
      <protection/>
    </xf>
    <xf numFmtId="0" fontId="31" fillId="0" borderId="11" xfId="70" applyFont="1" applyBorder="1" applyAlignment="1">
      <alignment vertical="center"/>
      <protection/>
    </xf>
    <xf numFmtId="3" fontId="30" fillId="0" borderId="12" xfId="74" applyNumberFormat="1" applyFont="1" applyFill="1" applyBorder="1" applyAlignment="1">
      <alignment horizontal="center" vertical="center"/>
      <protection/>
    </xf>
    <xf numFmtId="4" fontId="30" fillId="0" borderId="12" xfId="74" applyNumberFormat="1" applyFont="1" applyFill="1" applyBorder="1" applyAlignment="1">
      <alignment horizontal="center" vertical="center"/>
      <protection/>
    </xf>
    <xf numFmtId="2" fontId="30" fillId="0" borderId="12" xfId="74" applyNumberFormat="1" applyFont="1" applyFill="1" applyBorder="1" applyAlignment="1">
      <alignment horizontal="center" vertical="center"/>
      <protection/>
    </xf>
    <xf numFmtId="2" fontId="22" fillId="0" borderId="10" xfId="74" applyNumberFormat="1" applyFont="1" applyFill="1" applyBorder="1" applyAlignment="1">
      <alignment horizontal="center" vertical="center"/>
      <protection/>
    </xf>
    <xf numFmtId="2" fontId="22" fillId="0" borderId="10" xfId="70" applyNumberFormat="1" applyFont="1" applyFill="1" applyBorder="1" applyAlignment="1">
      <alignment horizontal="center" vertical="center"/>
      <protection/>
    </xf>
    <xf numFmtId="171" fontId="22" fillId="0" borderId="13" xfId="70" applyNumberFormat="1" applyFont="1" applyFill="1" applyBorder="1" applyAlignment="1">
      <alignment horizontal="center" vertical="center"/>
      <protection/>
    </xf>
    <xf numFmtId="2" fontId="23" fillId="0" borderId="10" xfId="70" applyNumberFormat="1" applyFont="1" applyFill="1" applyBorder="1" applyAlignment="1">
      <alignment horizontal="center" vertical="center"/>
      <protection/>
    </xf>
    <xf numFmtId="171" fontId="23" fillId="0" borderId="13" xfId="70" applyNumberFormat="1" applyFont="1" applyFill="1" applyBorder="1" applyAlignment="1">
      <alignment horizontal="center" vertical="center"/>
      <protection/>
    </xf>
    <xf numFmtId="3" fontId="23" fillId="0" borderId="60" xfId="70" applyNumberFormat="1" applyFont="1" applyFill="1" applyBorder="1" applyAlignment="1">
      <alignment horizontal="center" vertical="center"/>
      <protection/>
    </xf>
    <xf numFmtId="2" fontId="23" fillId="0" borderId="61" xfId="70" applyNumberFormat="1" applyFont="1" applyFill="1" applyBorder="1" applyAlignment="1">
      <alignment horizontal="center" vertical="center"/>
      <protection/>
    </xf>
    <xf numFmtId="2" fontId="30" fillId="0" borderId="61" xfId="74" applyNumberFormat="1" applyFont="1" applyFill="1" applyBorder="1" applyAlignment="1">
      <alignment horizontal="center" vertical="center"/>
      <protection/>
    </xf>
    <xf numFmtId="169" fontId="13" fillId="0" borderId="0" xfId="41" applyNumberFormat="1" applyFont="1" applyAlignment="1">
      <alignment/>
    </xf>
    <xf numFmtId="3" fontId="5" fillId="33" borderId="62" xfId="78" applyNumberFormat="1" applyFont="1" applyFill="1" applyBorder="1" applyAlignment="1" applyProtection="1">
      <alignment horizontal="left" vertical="center"/>
      <protection hidden="1"/>
    </xf>
    <xf numFmtId="3" fontId="23" fillId="37" borderId="58" xfId="70" applyNumberFormat="1" applyFont="1" applyFill="1" applyBorder="1" applyAlignment="1">
      <alignment horizontal="center" vertical="center"/>
      <protection/>
    </xf>
    <xf numFmtId="0" fontId="15" fillId="0" borderId="63" xfId="69" applyFont="1" applyFill="1" applyBorder="1" applyAlignment="1">
      <alignment horizontal="center"/>
      <protection/>
    </xf>
    <xf numFmtId="0" fontId="17" fillId="0" borderId="0" xfId="69" applyFont="1" applyFill="1">
      <alignment/>
      <protection/>
    </xf>
    <xf numFmtId="0" fontId="15" fillId="0" borderId="0" xfId="69" applyFont="1" applyFill="1" applyBorder="1" applyAlignment="1">
      <alignment horizontal="center"/>
      <protection/>
    </xf>
    <xf numFmtId="0" fontId="15" fillId="0" borderId="0" xfId="69" applyFont="1" applyFill="1" applyAlignment="1">
      <alignment/>
      <protection/>
    </xf>
    <xf numFmtId="0" fontId="17" fillId="0" borderId="64" xfId="69" applyFont="1" applyFill="1" applyBorder="1">
      <alignment/>
      <protection/>
    </xf>
    <xf numFmtId="0" fontId="15" fillId="0" borderId="65" xfId="69" applyFont="1" applyFill="1" applyBorder="1" applyAlignment="1">
      <alignment/>
      <protection/>
    </xf>
    <xf numFmtId="0" fontId="15" fillId="0" borderId="66" xfId="69" applyFont="1" applyFill="1" applyBorder="1" applyAlignment="1">
      <alignment/>
      <protection/>
    </xf>
    <xf numFmtId="0" fontId="17" fillId="0" borderId="63" xfId="69" applyFont="1" applyFill="1" applyBorder="1">
      <alignment/>
      <protection/>
    </xf>
    <xf numFmtId="0" fontId="17" fillId="0" borderId="67" xfId="69" applyFont="1" applyFill="1" applyBorder="1">
      <alignment/>
      <protection/>
    </xf>
    <xf numFmtId="0" fontId="15" fillId="0" borderId="67" xfId="69" applyFont="1" applyFill="1" applyBorder="1" applyAlignment="1">
      <alignment horizontal="center"/>
      <protection/>
    </xf>
    <xf numFmtId="0" fontId="17" fillId="0" borderId="67" xfId="69" applyFont="1" applyFill="1" applyBorder="1" applyAlignment="1">
      <alignment horizontal="center"/>
      <protection/>
    </xf>
    <xf numFmtId="0" fontId="15" fillId="0" borderId="63" xfId="69" applyFont="1" applyFill="1" applyBorder="1" applyAlignment="1">
      <alignment horizontal="center" vertical="center"/>
      <protection/>
    </xf>
    <xf numFmtId="0" fontId="17" fillId="0" borderId="63" xfId="69" applyFont="1" applyFill="1" applyBorder="1" applyAlignment="1">
      <alignment horizontal="center" vertical="center"/>
      <protection/>
    </xf>
    <xf numFmtId="0" fontId="17" fillId="0" borderId="15" xfId="69" applyFont="1" applyFill="1" applyBorder="1" applyAlignment="1">
      <alignment horizontal="center"/>
      <protection/>
    </xf>
    <xf numFmtId="0" fontId="17" fillId="0" borderId="68" xfId="69" applyFont="1" applyFill="1" applyBorder="1" applyAlignment="1">
      <alignment horizontal="center"/>
      <protection/>
    </xf>
    <xf numFmtId="0" fontId="17" fillId="0" borderId="15" xfId="69" applyFont="1" applyFill="1" applyBorder="1" applyAlignment="1">
      <alignment horizontal="center" vertical="center"/>
      <protection/>
    </xf>
    <xf numFmtId="0" fontId="17" fillId="0" borderId="68" xfId="69" applyFont="1" applyFill="1" applyBorder="1" applyAlignment="1">
      <alignment horizontal="center" vertical="center"/>
      <protection/>
    </xf>
    <xf numFmtId="0" fontId="15" fillId="0" borderId="62" xfId="69" applyFont="1" applyFill="1" applyBorder="1" applyAlignment="1">
      <alignment vertical="center"/>
      <protection/>
    </xf>
    <xf numFmtId="0" fontId="15" fillId="0" borderId="10" xfId="69" applyFont="1" applyFill="1" applyBorder="1" applyAlignment="1">
      <alignment vertical="center"/>
      <protection/>
    </xf>
    <xf numFmtId="3" fontId="15" fillId="0" borderId="10" xfId="69" applyNumberFormat="1" applyFont="1" applyFill="1" applyBorder="1" applyAlignment="1">
      <alignment horizontal="right" vertical="center"/>
      <protection/>
    </xf>
    <xf numFmtId="3" fontId="15" fillId="0" borderId="10" xfId="69" applyNumberFormat="1" applyFont="1" applyFill="1" applyBorder="1" applyAlignment="1">
      <alignment vertical="center"/>
      <protection/>
    </xf>
    <xf numFmtId="3" fontId="17" fillId="0" borderId="10" xfId="69" applyNumberFormat="1" applyFont="1" applyFill="1" applyBorder="1" applyAlignment="1">
      <alignment vertical="center"/>
      <protection/>
    </xf>
    <xf numFmtId="0" fontId="13" fillId="7" borderId="69" xfId="69" applyFont="1" applyFill="1" applyBorder="1" applyAlignment="1">
      <alignment horizontal="center" vertical="center"/>
      <protection/>
    </xf>
    <xf numFmtId="0" fontId="13" fillId="7" borderId="70" xfId="69" applyFont="1" applyFill="1" applyBorder="1" applyAlignment="1">
      <alignment vertical="center"/>
      <protection/>
    </xf>
    <xf numFmtId="3" fontId="13" fillId="7" borderId="71" xfId="69" applyNumberFormat="1" applyFont="1" applyFill="1" applyBorder="1" applyAlignment="1">
      <alignment horizontal="right" vertical="center"/>
      <protection/>
    </xf>
    <xf numFmtId="3" fontId="13" fillId="7" borderId="69" xfId="69" applyNumberFormat="1" applyFont="1" applyFill="1" applyBorder="1" applyAlignment="1">
      <alignment horizontal="right" vertical="center"/>
      <protection/>
    </xf>
    <xf numFmtId="3" fontId="13" fillId="7" borderId="72" xfId="69" applyNumberFormat="1" applyFont="1" applyFill="1" applyBorder="1" applyAlignment="1">
      <alignment horizontal="right" vertical="center"/>
      <protection/>
    </xf>
    <xf numFmtId="3" fontId="13" fillId="7" borderId="70" xfId="69" applyNumberFormat="1" applyFont="1" applyFill="1" applyBorder="1" applyAlignment="1">
      <alignment horizontal="right" vertical="center"/>
      <protection/>
    </xf>
    <xf numFmtId="0" fontId="13" fillId="7" borderId="61" xfId="69" applyFont="1" applyFill="1" applyBorder="1" applyAlignment="1">
      <alignment horizontal="center" vertical="center"/>
      <protection/>
    </xf>
    <xf numFmtId="0" fontId="13" fillId="7" borderId="73" xfId="69" applyFont="1" applyFill="1" applyBorder="1" applyAlignment="1">
      <alignment vertical="center"/>
      <protection/>
    </xf>
    <xf numFmtId="3" fontId="13" fillId="7" borderId="74" xfId="69" applyNumberFormat="1" applyFont="1" applyFill="1" applyBorder="1" applyAlignment="1">
      <alignment horizontal="right" vertical="center"/>
      <protection/>
    </xf>
    <xf numFmtId="3" fontId="13" fillId="7" borderId="61" xfId="69" applyNumberFormat="1" applyFont="1" applyFill="1" applyBorder="1" applyAlignment="1">
      <alignment horizontal="right" vertical="center"/>
      <protection/>
    </xf>
    <xf numFmtId="3" fontId="13" fillId="7" borderId="11" xfId="69" applyNumberFormat="1" applyFont="1" applyFill="1" applyBorder="1" applyAlignment="1">
      <alignment horizontal="right" vertical="center"/>
      <protection/>
    </xf>
    <xf numFmtId="3" fontId="13" fillId="7" borderId="73" xfId="69" applyNumberFormat="1" applyFont="1" applyFill="1" applyBorder="1" applyAlignment="1">
      <alignment horizontal="right" vertical="center"/>
      <protection/>
    </xf>
    <xf numFmtId="3" fontId="17" fillId="0" borderId="62" xfId="69" applyNumberFormat="1" applyFont="1" applyFill="1" applyBorder="1" applyAlignment="1">
      <alignment vertical="center"/>
      <protection/>
    </xf>
    <xf numFmtId="0" fontId="32" fillId="0" borderId="75" xfId="69" applyFont="1" applyFill="1" applyBorder="1" applyAlignment="1">
      <alignment vertical="center" wrapText="1"/>
      <protection/>
    </xf>
    <xf numFmtId="3" fontId="17" fillId="0" borderId="75" xfId="69" applyNumberFormat="1" applyFont="1" applyFill="1" applyBorder="1" applyAlignment="1">
      <alignment horizontal="right" vertical="center"/>
      <protection/>
    </xf>
    <xf numFmtId="3" fontId="17" fillId="0" borderId="14" xfId="69" applyNumberFormat="1" applyFont="1" applyFill="1" applyBorder="1" applyAlignment="1">
      <alignment horizontal="right" vertical="center"/>
      <protection/>
    </xf>
    <xf numFmtId="3" fontId="17" fillId="0" borderId="14" xfId="69" applyNumberFormat="1" applyFont="1" applyFill="1" applyBorder="1" applyAlignment="1">
      <alignment vertical="center"/>
      <protection/>
    </xf>
    <xf numFmtId="3" fontId="17" fillId="0" borderId="76" xfId="69" applyNumberFormat="1" applyFont="1" applyFill="1" applyBorder="1" applyAlignment="1">
      <alignment vertical="center"/>
      <protection/>
    </xf>
    <xf numFmtId="3" fontId="17" fillId="0" borderId="21" xfId="69" applyNumberFormat="1" applyFont="1" applyFill="1" applyBorder="1" applyAlignment="1">
      <alignment vertical="center"/>
      <protection/>
    </xf>
    <xf numFmtId="3" fontId="17" fillId="0" borderId="22" xfId="69" applyNumberFormat="1" applyFont="1" applyFill="1" applyBorder="1" applyAlignment="1">
      <alignment vertical="center"/>
      <protection/>
    </xf>
    <xf numFmtId="3" fontId="17" fillId="0" borderId="77" xfId="69" applyNumberFormat="1" applyFont="1" applyFill="1" applyBorder="1" applyAlignment="1">
      <alignment vertical="center"/>
      <protection/>
    </xf>
    <xf numFmtId="0" fontId="15" fillId="0" borderId="15" xfId="69" applyFont="1" applyFill="1" applyBorder="1" applyAlignment="1">
      <alignment vertical="center"/>
      <protection/>
    </xf>
    <xf numFmtId="0" fontId="15" fillId="0" borderId="68" xfId="69" applyFont="1" applyFill="1" applyBorder="1" applyAlignment="1">
      <alignment horizontal="center" vertical="center"/>
      <protection/>
    </xf>
    <xf numFmtId="3" fontId="15" fillId="0" borderId="68" xfId="69" applyNumberFormat="1" applyFont="1" applyFill="1" applyBorder="1" applyAlignment="1">
      <alignment horizontal="right" vertical="center"/>
      <protection/>
    </xf>
    <xf numFmtId="3" fontId="17" fillId="0" borderId="0" xfId="69" applyNumberFormat="1" applyFont="1" applyFill="1" applyAlignment="1">
      <alignment horizontal="right"/>
      <protection/>
    </xf>
    <xf numFmtId="3" fontId="17" fillId="0" borderId="0" xfId="69" applyNumberFormat="1" applyFont="1" applyFill="1">
      <alignment/>
      <protection/>
    </xf>
    <xf numFmtId="0" fontId="17" fillId="0" borderId="0" xfId="69" applyFont="1" applyFill="1" applyBorder="1" applyAlignment="1">
      <alignment horizontal="right"/>
      <protection/>
    </xf>
    <xf numFmtId="0" fontId="17" fillId="38" borderId="0" xfId="69" applyFont="1" applyFill="1" applyBorder="1" applyAlignment="1">
      <alignment horizontal="right"/>
      <protection/>
    </xf>
    <xf numFmtId="0" fontId="33" fillId="38" borderId="0" xfId="69" applyFont="1" applyFill="1" applyBorder="1" applyAlignment="1">
      <alignment horizontal="right"/>
      <protection/>
    </xf>
    <xf numFmtId="0" fontId="17" fillId="38" borderId="0" xfId="69" applyFont="1" applyFill="1" applyBorder="1">
      <alignment/>
      <protection/>
    </xf>
    <xf numFmtId="0" fontId="17" fillId="38" borderId="0" xfId="69" applyFont="1" applyFill="1">
      <alignment/>
      <protection/>
    </xf>
    <xf numFmtId="0" fontId="17" fillId="39" borderId="0" xfId="69" applyFont="1" applyFill="1">
      <alignment/>
      <protection/>
    </xf>
    <xf numFmtId="0" fontId="17" fillId="6" borderId="66" xfId="69" applyFont="1" applyFill="1" applyBorder="1" applyAlignment="1">
      <alignment horizontal="center" vertical="center" wrapText="1"/>
      <protection/>
    </xf>
    <xf numFmtId="0" fontId="17" fillId="6" borderId="15" xfId="69" applyFont="1" applyFill="1" applyBorder="1" applyAlignment="1">
      <alignment horizontal="center" vertical="center" wrapText="1"/>
      <protection/>
    </xf>
    <xf numFmtId="3" fontId="15" fillId="0" borderId="62" xfId="69" applyNumberFormat="1" applyFont="1" applyFill="1" applyBorder="1" applyAlignment="1">
      <alignment vertical="center"/>
      <protection/>
    </xf>
    <xf numFmtId="0" fontId="15" fillId="0" borderId="0" xfId="69" applyFont="1" applyFill="1">
      <alignment/>
      <protection/>
    </xf>
    <xf numFmtId="3" fontId="15" fillId="0" borderId="66" xfId="69" applyNumberFormat="1" applyFont="1" applyFill="1" applyBorder="1" applyAlignment="1">
      <alignment horizontal="right" vertical="center"/>
      <protection/>
    </xf>
    <xf numFmtId="3" fontId="15" fillId="0" borderId="62" xfId="69" applyNumberFormat="1" applyFont="1" applyFill="1" applyBorder="1" applyAlignment="1">
      <alignment horizontal="right" vertical="center"/>
      <protection/>
    </xf>
    <xf numFmtId="3" fontId="15" fillId="0" borderId="78" xfId="69" applyNumberFormat="1" applyFont="1" applyFill="1" applyBorder="1" applyAlignment="1">
      <alignment horizontal="right" vertical="center"/>
      <protection/>
    </xf>
    <xf numFmtId="3" fontId="17" fillId="0" borderId="60" xfId="69" applyNumberFormat="1" applyFont="1" applyFill="1" applyBorder="1" applyAlignment="1">
      <alignment vertical="center"/>
      <protection/>
    </xf>
    <xf numFmtId="0" fontId="15" fillId="0" borderId="79" xfId="69" applyFont="1" applyFill="1" applyBorder="1" applyAlignment="1">
      <alignment vertical="center"/>
      <protection/>
    </xf>
    <xf numFmtId="0" fontId="17" fillId="0" borderId="0" xfId="69" applyFont="1" applyFill="1" applyBorder="1">
      <alignment/>
      <protection/>
    </xf>
    <xf numFmtId="0" fontId="17" fillId="0" borderId="80" xfId="69" applyFont="1" applyFill="1" applyBorder="1">
      <alignment/>
      <protection/>
    </xf>
    <xf numFmtId="0" fontId="15" fillId="0" borderId="81" xfId="69" applyFont="1" applyFill="1" applyBorder="1" applyAlignment="1">
      <alignment/>
      <protection/>
    </xf>
    <xf numFmtId="3" fontId="15" fillId="0" borderId="10" xfId="69" applyNumberFormat="1" applyFont="1" applyFill="1" applyBorder="1" applyAlignment="1">
      <alignment vertical="center" wrapText="1"/>
      <protection/>
    </xf>
    <xf numFmtId="0" fontId="13" fillId="7" borderId="82" xfId="69" applyFont="1" applyFill="1" applyBorder="1" applyAlignment="1">
      <alignment horizontal="center" vertical="center"/>
      <protection/>
    </xf>
    <xf numFmtId="3" fontId="13" fillId="7" borderId="17" xfId="69" applyNumberFormat="1" applyFont="1" applyFill="1" applyBorder="1" applyAlignment="1">
      <alignment vertical="center" wrapText="1"/>
      <protection/>
    </xf>
    <xf numFmtId="3" fontId="13" fillId="7" borderId="82" xfId="69" applyNumberFormat="1" applyFont="1" applyFill="1" applyBorder="1" applyAlignment="1">
      <alignment vertical="center" wrapText="1"/>
      <protection/>
    </xf>
    <xf numFmtId="3" fontId="13" fillId="7" borderId="20" xfId="69" applyNumberFormat="1" applyFont="1" applyFill="1" applyBorder="1" applyAlignment="1">
      <alignment vertical="center" wrapText="1"/>
      <protection/>
    </xf>
    <xf numFmtId="3" fontId="13" fillId="7" borderId="61" xfId="69" applyNumberFormat="1" applyFont="1" applyFill="1" applyBorder="1" applyAlignment="1">
      <alignment vertical="center" wrapText="1"/>
      <protection/>
    </xf>
    <xf numFmtId="3" fontId="13" fillId="7" borderId="74" xfId="69" applyNumberFormat="1" applyFont="1" applyFill="1" applyBorder="1" applyAlignment="1">
      <alignment vertical="center" wrapText="1"/>
      <protection/>
    </xf>
    <xf numFmtId="0" fontId="17" fillId="0" borderId="76" xfId="69" applyFont="1" applyFill="1" applyBorder="1" applyAlignment="1">
      <alignment vertical="center"/>
      <protection/>
    </xf>
    <xf numFmtId="0" fontId="32" fillId="0" borderId="76" xfId="69" applyFont="1" applyFill="1" applyBorder="1" applyAlignment="1">
      <alignment vertical="center" wrapText="1"/>
      <protection/>
    </xf>
    <xf numFmtId="3" fontId="17" fillId="0" borderId="76" xfId="69" applyNumberFormat="1" applyFont="1" applyFill="1" applyBorder="1" applyAlignment="1">
      <alignment horizontal="right" vertical="center"/>
      <protection/>
    </xf>
    <xf numFmtId="3" fontId="15" fillId="0" borderId="83" xfId="69" applyNumberFormat="1" applyFont="1" applyFill="1" applyBorder="1" applyAlignment="1">
      <alignment horizontal="right" vertical="center"/>
      <protection/>
    </xf>
    <xf numFmtId="3" fontId="15" fillId="0" borderId="84" xfId="69" applyNumberFormat="1" applyFont="1" applyFill="1" applyBorder="1" applyAlignment="1">
      <alignment horizontal="right" vertical="center"/>
      <protection/>
    </xf>
    <xf numFmtId="3" fontId="17" fillId="0" borderId="0" xfId="69" applyNumberFormat="1" applyFont="1" applyFill="1" applyBorder="1">
      <alignment/>
      <protection/>
    </xf>
    <xf numFmtId="0" fontId="17" fillId="0" borderId="0" xfId="0" applyFont="1" applyFill="1" applyAlignment="1">
      <alignment horizontal="center"/>
    </xf>
    <xf numFmtId="0" fontId="17" fillId="0" borderId="0" xfId="0" applyFont="1" applyFill="1" applyAlignment="1">
      <alignment/>
    </xf>
    <xf numFmtId="3" fontId="15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7" fillId="0" borderId="0" xfId="0" applyFont="1" applyFill="1" applyAlignment="1" applyProtection="1">
      <alignment horizontal="center"/>
      <protection hidden="1"/>
    </xf>
    <xf numFmtId="0" fontId="17" fillId="0" borderId="0" xfId="0" applyFont="1" applyFill="1" applyAlignment="1" applyProtection="1">
      <alignment/>
      <protection hidden="1"/>
    </xf>
    <xf numFmtId="0" fontId="17" fillId="0" borderId="85" xfId="0" applyFont="1" applyFill="1" applyBorder="1" applyAlignment="1" applyProtection="1">
      <alignment horizontal="center"/>
      <protection hidden="1"/>
    </xf>
    <xf numFmtId="3" fontId="17" fillId="0" borderId="63" xfId="0" applyNumberFormat="1" applyFont="1" applyFill="1" applyBorder="1" applyAlignment="1" applyProtection="1">
      <alignment/>
      <protection hidden="1"/>
    </xf>
    <xf numFmtId="3" fontId="17" fillId="0" borderId="86" xfId="0" applyNumberFormat="1" applyFont="1" applyFill="1" applyBorder="1" applyAlignment="1" applyProtection="1">
      <alignment/>
      <protection hidden="1"/>
    </xf>
    <xf numFmtId="165" fontId="17" fillId="0" borderId="52" xfId="43" applyNumberFormat="1" applyFont="1" applyFill="1" applyBorder="1" applyAlignment="1" applyProtection="1">
      <alignment/>
      <protection/>
    </xf>
    <xf numFmtId="165" fontId="17" fillId="0" borderId="24" xfId="43" applyNumberFormat="1" applyFont="1" applyFill="1" applyBorder="1" applyAlignment="1" applyProtection="1">
      <alignment/>
      <protection/>
    </xf>
    <xf numFmtId="165" fontId="17" fillId="0" borderId="87" xfId="43" applyNumberFormat="1" applyFont="1" applyFill="1" applyBorder="1" applyAlignment="1" applyProtection="1">
      <alignment/>
      <protection/>
    </xf>
    <xf numFmtId="165" fontId="17" fillId="0" borderId="62" xfId="43" applyNumberFormat="1" applyFont="1" applyFill="1" applyBorder="1" applyAlignment="1" applyProtection="1">
      <alignment/>
      <protection/>
    </xf>
    <xf numFmtId="165" fontId="17" fillId="0" borderId="12" xfId="43" applyNumberFormat="1" applyFont="1" applyFill="1" applyBorder="1" applyAlignment="1" applyProtection="1">
      <alignment/>
      <protection/>
    </xf>
    <xf numFmtId="165" fontId="17" fillId="0" borderId="10" xfId="43" applyNumberFormat="1" applyFont="1" applyFill="1" applyBorder="1" applyAlignment="1" applyProtection="1">
      <alignment/>
      <protection/>
    </xf>
    <xf numFmtId="165" fontId="17" fillId="0" borderId="88" xfId="43" applyNumberFormat="1" applyFont="1" applyFill="1" applyBorder="1" applyAlignment="1" applyProtection="1">
      <alignment/>
      <protection/>
    </xf>
    <xf numFmtId="165" fontId="17" fillId="0" borderId="59" xfId="43" applyNumberFormat="1" applyFont="1" applyFill="1" applyBorder="1" applyAlignment="1" applyProtection="1">
      <alignment/>
      <protection/>
    </xf>
    <xf numFmtId="3" fontId="17" fillId="0" borderId="10" xfId="0" applyNumberFormat="1" applyFont="1" applyFill="1" applyBorder="1" applyAlignment="1" applyProtection="1">
      <alignment/>
      <protection hidden="1"/>
    </xf>
    <xf numFmtId="3" fontId="17" fillId="0" borderId="59" xfId="0" applyNumberFormat="1" applyFont="1" applyFill="1" applyBorder="1" applyAlignment="1" applyProtection="1">
      <alignment/>
      <protection hidden="1"/>
    </xf>
    <xf numFmtId="0" fontId="15" fillId="0" borderId="89" xfId="0" applyFont="1" applyFill="1" applyBorder="1" applyAlignment="1">
      <alignment horizontal="center" vertical="center"/>
    </xf>
    <xf numFmtId="0" fontId="15" fillId="0" borderId="90" xfId="0" applyFont="1" applyFill="1" applyBorder="1" applyAlignment="1">
      <alignment vertical="center"/>
    </xf>
    <xf numFmtId="165" fontId="15" fillId="0" borderId="91" xfId="43" applyNumberFormat="1" applyFont="1" applyFill="1" applyBorder="1" applyAlignment="1" applyProtection="1">
      <alignment vertical="center"/>
      <protection/>
    </xf>
    <xf numFmtId="0" fontId="15" fillId="0" borderId="53" xfId="0" applyFont="1" applyFill="1" applyBorder="1" applyAlignment="1">
      <alignment horizontal="center" vertical="center"/>
    </xf>
    <xf numFmtId="0" fontId="15" fillId="0" borderId="92" xfId="0" applyFont="1" applyFill="1" applyBorder="1" applyAlignment="1">
      <alignment horizontal="left" vertical="center" wrapText="1"/>
    </xf>
    <xf numFmtId="3" fontId="15" fillId="0" borderId="93" xfId="43" applyNumberFormat="1" applyFont="1" applyFill="1" applyBorder="1" applyAlignment="1" applyProtection="1">
      <alignment vertical="center"/>
      <protection/>
    </xf>
    <xf numFmtId="3" fontId="15" fillId="0" borderId="94" xfId="43" applyNumberFormat="1" applyFont="1" applyFill="1" applyBorder="1" applyAlignment="1" applyProtection="1">
      <alignment vertical="center"/>
      <protection/>
    </xf>
    <xf numFmtId="3" fontId="15" fillId="0" borderId="95" xfId="43" applyNumberFormat="1" applyFont="1" applyFill="1" applyBorder="1" applyAlignment="1" applyProtection="1">
      <alignment vertical="center"/>
      <protection/>
    </xf>
    <xf numFmtId="3" fontId="15" fillId="0" borderId="90" xfId="43" applyNumberFormat="1" applyFont="1" applyFill="1" applyBorder="1" applyAlignment="1" applyProtection="1">
      <alignment vertical="center"/>
      <protection/>
    </xf>
    <xf numFmtId="0" fontId="34" fillId="0" borderId="0" xfId="0" applyFont="1" applyFill="1" applyAlignment="1">
      <alignment/>
    </xf>
    <xf numFmtId="165" fontId="15" fillId="0" borderId="93" xfId="43" applyNumberFormat="1" applyFont="1" applyFill="1" applyBorder="1" applyAlignment="1" applyProtection="1">
      <alignment vertical="center"/>
      <protection/>
    </xf>
    <xf numFmtId="165" fontId="17" fillId="0" borderId="93" xfId="43" applyNumberFormat="1" applyFont="1" applyFill="1" applyBorder="1" applyAlignment="1" applyProtection="1">
      <alignment vertical="center"/>
      <protection/>
    </xf>
    <xf numFmtId="165" fontId="17" fillId="0" borderId="28" xfId="43" applyNumberFormat="1" applyFont="1" applyFill="1" applyBorder="1" applyAlignment="1" applyProtection="1">
      <alignment vertical="center"/>
      <protection/>
    </xf>
    <xf numFmtId="165" fontId="17" fillId="0" borderId="29" xfId="43" applyNumberFormat="1" applyFont="1" applyFill="1" applyBorder="1" applyAlignment="1" applyProtection="1">
      <alignment vertical="center"/>
      <protection/>
    </xf>
    <xf numFmtId="165" fontId="17" fillId="0" borderId="92" xfId="43" applyNumberFormat="1" applyFont="1" applyFill="1" applyBorder="1" applyAlignment="1" applyProtection="1">
      <alignment vertical="center"/>
      <protection/>
    </xf>
    <xf numFmtId="0" fontId="15" fillId="0" borderId="96" xfId="0" applyFont="1" applyFill="1" applyBorder="1" applyAlignment="1">
      <alignment horizontal="center" vertical="center"/>
    </xf>
    <xf numFmtId="0" fontId="15" fillId="0" borderId="97" xfId="0" applyFont="1" applyFill="1" applyBorder="1" applyAlignment="1">
      <alignment horizontal="center" vertical="center"/>
    </xf>
    <xf numFmtId="165" fontId="15" fillId="0" borderId="98" xfId="43" applyNumberFormat="1" applyFont="1" applyFill="1" applyBorder="1" applyAlignment="1" applyProtection="1">
      <alignment vertical="center"/>
      <protection/>
    </xf>
    <xf numFmtId="0" fontId="15" fillId="0" borderId="0" xfId="0" applyFont="1" applyFill="1" applyAlignment="1">
      <alignment/>
    </xf>
    <xf numFmtId="165" fontId="17" fillId="0" borderId="0" xfId="0" applyNumberFormat="1" applyFont="1" applyFill="1" applyAlignment="1">
      <alignment/>
    </xf>
    <xf numFmtId="3" fontId="17" fillId="0" borderId="0" xfId="0" applyNumberFormat="1" applyFont="1" applyFill="1" applyBorder="1" applyAlignment="1">
      <alignment/>
    </xf>
    <xf numFmtId="3" fontId="17" fillId="0" borderId="0" xfId="0" applyNumberFormat="1" applyFont="1" applyFill="1" applyAlignment="1">
      <alignment/>
    </xf>
    <xf numFmtId="0" fontId="17" fillId="0" borderId="0" xfId="0" applyFont="1" applyFill="1" applyBorder="1" applyAlignment="1">
      <alignment/>
    </xf>
    <xf numFmtId="0" fontId="17" fillId="0" borderId="66" xfId="0" applyFont="1" applyFill="1" applyBorder="1" applyAlignment="1">
      <alignment horizontal="center"/>
    </xf>
    <xf numFmtId="0" fontId="15" fillId="0" borderId="78" xfId="0" applyFont="1" applyFill="1" applyBorder="1" applyAlignment="1">
      <alignment horizontal="center" vertical="center"/>
    </xf>
    <xf numFmtId="0" fontId="17" fillId="0" borderId="93" xfId="0" applyFont="1" applyFill="1" applyBorder="1" applyAlignment="1">
      <alignment horizontal="center"/>
    </xf>
    <xf numFmtId="0" fontId="15" fillId="0" borderId="93" xfId="0" applyFont="1" applyFill="1" applyBorder="1" applyAlignment="1">
      <alignment horizontal="center"/>
    </xf>
    <xf numFmtId="0" fontId="17" fillId="0" borderId="93" xfId="0" applyFont="1" applyFill="1" applyBorder="1" applyAlignment="1">
      <alignment horizontal="right"/>
    </xf>
    <xf numFmtId="0" fontId="17" fillId="0" borderId="99" xfId="0" applyFont="1" applyFill="1" applyBorder="1" applyAlignment="1">
      <alignment horizontal="right"/>
    </xf>
    <xf numFmtId="165" fontId="17" fillId="0" borderId="62" xfId="43" applyNumberFormat="1" applyFont="1" applyFill="1" applyBorder="1" applyAlignment="1" applyProtection="1">
      <alignment horizontal="right" shrinkToFit="1"/>
      <protection/>
    </xf>
    <xf numFmtId="165" fontId="17" fillId="0" borderId="100" xfId="43" applyNumberFormat="1" applyFont="1" applyFill="1" applyBorder="1" applyAlignment="1" applyProtection="1">
      <alignment horizontal="right" shrinkToFit="1"/>
      <protection/>
    </xf>
    <xf numFmtId="0" fontId="17" fillId="0" borderId="62" xfId="0" applyFont="1" applyFill="1" applyBorder="1" applyAlignment="1">
      <alignment horizontal="right"/>
    </xf>
    <xf numFmtId="165" fontId="17" fillId="0" borderId="10" xfId="43" applyNumberFormat="1" applyFont="1" applyFill="1" applyBorder="1" applyAlignment="1" applyProtection="1">
      <alignment horizontal="right" shrinkToFit="1"/>
      <protection/>
    </xf>
    <xf numFmtId="165" fontId="17" fillId="0" borderId="88" xfId="43" applyNumberFormat="1" applyFont="1" applyFill="1" applyBorder="1" applyAlignment="1" applyProtection="1">
      <alignment horizontal="right" shrinkToFit="1"/>
      <protection/>
    </xf>
    <xf numFmtId="0" fontId="17" fillId="0" borderId="10" xfId="0" applyFont="1" applyFill="1" applyBorder="1" applyAlignment="1">
      <alignment horizontal="right"/>
    </xf>
    <xf numFmtId="165" fontId="17" fillId="0" borderId="10" xfId="43" applyNumberFormat="1" applyFont="1" applyFill="1" applyBorder="1" applyAlignment="1" applyProtection="1">
      <alignment horizontal="right"/>
      <protection/>
    </xf>
    <xf numFmtId="165" fontId="17" fillId="0" borderId="88" xfId="43" applyNumberFormat="1" applyFont="1" applyFill="1" applyBorder="1" applyAlignment="1" applyProtection="1">
      <alignment horizontal="right"/>
      <protection/>
    </xf>
    <xf numFmtId="3" fontId="17" fillId="0" borderId="10" xfId="43" applyNumberFormat="1" applyFont="1" applyFill="1" applyBorder="1" applyAlignment="1" applyProtection="1">
      <alignment horizontal="right" shrinkToFit="1"/>
      <protection/>
    </xf>
    <xf numFmtId="165" fontId="17" fillId="0" borderId="22" xfId="43" applyNumberFormat="1" applyFont="1" applyFill="1" applyBorder="1" applyAlignment="1" applyProtection="1">
      <alignment horizontal="right" shrinkToFit="1"/>
      <protection/>
    </xf>
    <xf numFmtId="165" fontId="17" fillId="0" borderId="101" xfId="43" applyNumberFormat="1" applyFont="1" applyFill="1" applyBorder="1" applyAlignment="1" applyProtection="1">
      <alignment horizontal="right" shrinkToFit="1"/>
      <protection/>
    </xf>
    <xf numFmtId="0" fontId="17" fillId="0" borderId="22" xfId="0" applyFont="1" applyFill="1" applyBorder="1" applyAlignment="1">
      <alignment horizontal="right"/>
    </xf>
    <xf numFmtId="165" fontId="17" fillId="0" borderId="60" xfId="43" applyNumberFormat="1" applyFont="1" applyFill="1" applyBorder="1" applyAlignment="1" applyProtection="1">
      <alignment horizontal="right" shrinkToFit="1"/>
      <protection/>
    </xf>
    <xf numFmtId="165" fontId="17" fillId="0" borderId="102" xfId="43" applyNumberFormat="1" applyFont="1" applyFill="1" applyBorder="1" applyAlignment="1" applyProtection="1">
      <alignment horizontal="right" shrinkToFit="1"/>
      <protection/>
    </xf>
    <xf numFmtId="0" fontId="17" fillId="0" borderId="60" xfId="0" applyFont="1" applyFill="1" applyBorder="1" applyAlignment="1">
      <alignment horizontal="right"/>
    </xf>
    <xf numFmtId="0" fontId="15" fillId="0" borderId="62" xfId="0" applyFont="1" applyFill="1" applyBorder="1" applyAlignment="1">
      <alignment horizontal="right"/>
    </xf>
    <xf numFmtId="165" fontId="15" fillId="0" borderId="62" xfId="43" applyNumberFormat="1" applyFont="1" applyFill="1" applyBorder="1" applyAlignment="1" applyProtection="1">
      <alignment horizontal="right" shrinkToFit="1"/>
      <protection/>
    </xf>
    <xf numFmtId="165" fontId="15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right"/>
    </xf>
    <xf numFmtId="0" fontId="15" fillId="0" borderId="60" xfId="0" applyFont="1" applyFill="1" applyBorder="1" applyAlignment="1">
      <alignment horizontal="center"/>
    </xf>
    <xf numFmtId="165" fontId="17" fillId="0" borderId="62" xfId="43" applyNumberFormat="1" applyFont="1" applyFill="1" applyBorder="1" applyAlignment="1" applyProtection="1">
      <alignment horizontal="right"/>
      <protection/>
    </xf>
    <xf numFmtId="165" fontId="17" fillId="0" borderId="100" xfId="43" applyNumberFormat="1" applyFont="1" applyFill="1" applyBorder="1" applyAlignment="1" applyProtection="1">
      <alignment horizontal="right"/>
      <protection/>
    </xf>
    <xf numFmtId="0" fontId="15" fillId="0" borderId="86" xfId="0" applyFont="1" applyFill="1" applyBorder="1" applyAlignment="1">
      <alignment horizontal="right"/>
    </xf>
    <xf numFmtId="0" fontId="15" fillId="0" borderId="87" xfId="0" applyFont="1" applyFill="1" applyBorder="1" applyAlignment="1">
      <alignment horizontal="right"/>
    </xf>
    <xf numFmtId="165" fontId="15" fillId="0" borderId="103" xfId="43" applyNumberFormat="1" applyFont="1" applyFill="1" applyBorder="1" applyAlignment="1" applyProtection="1">
      <alignment horizontal="right"/>
      <protection/>
    </xf>
    <xf numFmtId="165" fontId="15" fillId="0" borderId="104" xfId="43" applyNumberFormat="1" applyFont="1" applyFill="1" applyBorder="1" applyAlignment="1" applyProtection="1">
      <alignment horizontal="right"/>
      <protection/>
    </xf>
    <xf numFmtId="165" fontId="15" fillId="0" borderId="0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0" fontId="15" fillId="0" borderId="105" xfId="0" applyFont="1" applyFill="1" applyBorder="1" applyAlignment="1">
      <alignment horizontal="center" vertical="center"/>
    </xf>
    <xf numFmtId="0" fontId="15" fillId="0" borderId="106" xfId="0" applyFont="1" applyFill="1" applyBorder="1" applyAlignment="1">
      <alignment horizontal="left" vertical="center"/>
    </xf>
    <xf numFmtId="165" fontId="15" fillId="0" borderId="107" xfId="43" applyNumberFormat="1" applyFont="1" applyFill="1" applyBorder="1" applyAlignment="1" applyProtection="1">
      <alignment horizontal="right" vertical="center" shrinkToFit="1"/>
      <protection/>
    </xf>
    <xf numFmtId="165" fontId="17" fillId="0" borderId="0" xfId="0" applyNumberFormat="1" applyFont="1" applyFill="1" applyBorder="1" applyAlignment="1">
      <alignment/>
    </xf>
    <xf numFmtId="0" fontId="15" fillId="0" borderId="15" xfId="0" applyFont="1" applyFill="1" applyBorder="1" applyAlignment="1">
      <alignment horizontal="center" vertical="center"/>
    </xf>
    <xf numFmtId="0" fontId="15" fillId="0" borderId="108" xfId="0" applyFont="1" applyFill="1" applyBorder="1" applyAlignment="1">
      <alignment horizontal="left" vertical="center"/>
    </xf>
    <xf numFmtId="165" fontId="15" fillId="0" borderId="109" xfId="43" applyNumberFormat="1" applyFont="1" applyFill="1" applyBorder="1" applyAlignment="1" applyProtection="1">
      <alignment horizontal="right" vertical="center" shrinkToFit="1"/>
      <protection/>
    </xf>
    <xf numFmtId="165" fontId="15" fillId="0" borderId="110" xfId="43" applyNumberFormat="1" applyFont="1" applyFill="1" applyBorder="1" applyAlignment="1" applyProtection="1">
      <alignment horizontal="right" vertical="center" shrinkToFit="1"/>
      <protection/>
    </xf>
    <xf numFmtId="165" fontId="15" fillId="0" borderId="111" xfId="43" applyNumberFormat="1" applyFont="1" applyFill="1" applyBorder="1" applyAlignment="1" applyProtection="1">
      <alignment horizontal="right" vertical="center" shrinkToFit="1"/>
      <protection/>
    </xf>
    <xf numFmtId="165" fontId="15" fillId="0" borderId="15" xfId="43" applyNumberFormat="1" applyFont="1" applyFill="1" applyBorder="1" applyAlignment="1" applyProtection="1">
      <alignment horizontal="right" vertical="center" shrinkToFit="1"/>
      <protection/>
    </xf>
    <xf numFmtId="165" fontId="15" fillId="0" borderId="87" xfId="43" applyNumberFormat="1" applyFont="1" applyFill="1" applyBorder="1" applyAlignment="1" applyProtection="1">
      <alignment horizontal="right" vertical="center" shrinkToFit="1"/>
      <protection/>
    </xf>
    <xf numFmtId="165" fontId="15" fillId="0" borderId="93" xfId="43" applyNumberFormat="1" applyFont="1" applyFill="1" applyBorder="1" applyAlignment="1" applyProtection="1">
      <alignment horizontal="right" vertical="center" shrinkToFit="1"/>
      <protection/>
    </xf>
    <xf numFmtId="165" fontId="15" fillId="0" borderId="66" xfId="43" applyNumberFormat="1" applyFont="1" applyFill="1" applyBorder="1" applyAlignment="1" applyProtection="1">
      <alignment horizontal="right" shrinkToFit="1"/>
      <protection/>
    </xf>
    <xf numFmtId="165" fontId="15" fillId="0" borderId="93" xfId="43" applyNumberFormat="1" applyFont="1" applyFill="1" applyBorder="1" applyAlignment="1" applyProtection="1">
      <alignment horizontal="right" shrinkToFit="1"/>
      <protection/>
    </xf>
    <xf numFmtId="165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15" xfId="0" applyFont="1" applyFill="1" applyBorder="1" applyAlignment="1">
      <alignment horizontal="left" vertical="center"/>
    </xf>
    <xf numFmtId="165" fontId="15" fillId="0" borderId="27" xfId="43" applyNumberFormat="1" applyFont="1" applyFill="1" applyBorder="1" applyAlignment="1" applyProtection="1">
      <alignment horizontal="right" vertical="center" shrinkToFit="1"/>
      <protection/>
    </xf>
    <xf numFmtId="165" fontId="15" fillId="0" borderId="46" xfId="43" applyNumberFormat="1" applyFont="1" applyFill="1" applyBorder="1" applyAlignment="1" applyProtection="1">
      <alignment horizontal="right" vertical="center" shrinkToFit="1"/>
      <protection/>
    </xf>
    <xf numFmtId="165" fontId="15" fillId="0" borderId="112" xfId="43" applyNumberFormat="1" applyFont="1" applyFill="1" applyBorder="1" applyAlignment="1" applyProtection="1">
      <alignment horizontal="right" vertical="center" shrinkToFit="1"/>
      <protection/>
    </xf>
    <xf numFmtId="165" fontId="15" fillId="0" borderId="113" xfId="43" applyNumberFormat="1" applyFont="1" applyFill="1" applyBorder="1" applyAlignment="1" applyProtection="1">
      <alignment horizontal="right" vertical="center" shrinkToFit="1"/>
      <protection/>
    </xf>
    <xf numFmtId="165" fontId="15" fillId="0" borderId="114" xfId="43" applyNumberFormat="1" applyFont="1" applyFill="1" applyBorder="1" applyAlignment="1" applyProtection="1">
      <alignment horizontal="right" vertical="center" shrinkToFit="1"/>
      <protection/>
    </xf>
    <xf numFmtId="165" fontId="17" fillId="0" borderId="0" xfId="43" applyNumberFormat="1" applyFont="1" applyFill="1" applyBorder="1" applyAlignment="1" applyProtection="1">
      <alignment horizontal="right" shrinkToFit="1"/>
      <protection/>
    </xf>
    <xf numFmtId="165" fontId="17" fillId="0" borderId="114" xfId="43" applyNumberFormat="1" applyFont="1" applyFill="1" applyBorder="1" applyAlignment="1" applyProtection="1">
      <alignment horizontal="right" shrinkToFit="1"/>
      <protection/>
    </xf>
    <xf numFmtId="0" fontId="17" fillId="0" borderId="114" xfId="0" applyFont="1" applyFill="1" applyBorder="1" applyAlignment="1">
      <alignment horizontal="right" shrinkToFit="1"/>
    </xf>
    <xf numFmtId="0" fontId="17" fillId="0" borderId="0" xfId="0" applyFont="1" applyFill="1" applyBorder="1" applyAlignment="1">
      <alignment shrinkToFit="1"/>
    </xf>
    <xf numFmtId="165" fontId="15" fillId="0" borderId="115" xfId="43" applyNumberFormat="1" applyFont="1" applyFill="1" applyBorder="1" applyAlignment="1" applyProtection="1">
      <alignment horizontal="right" vertical="center" shrinkToFit="1"/>
      <protection/>
    </xf>
    <xf numFmtId="165" fontId="15" fillId="0" borderId="0" xfId="0" applyNumberFormat="1" applyFont="1" applyFill="1" applyBorder="1" applyAlignment="1">
      <alignment shrinkToFit="1"/>
    </xf>
    <xf numFmtId="0" fontId="15" fillId="0" borderId="15" xfId="69" applyFont="1" applyFill="1" applyBorder="1" applyAlignment="1">
      <alignment horizontal="center" vertical="center"/>
      <protection/>
    </xf>
    <xf numFmtId="0" fontId="15" fillId="0" borderId="68" xfId="69" applyFont="1" applyFill="1" applyBorder="1" applyAlignment="1">
      <alignment vertical="center"/>
      <protection/>
    </xf>
    <xf numFmtId="3" fontId="15" fillId="0" borderId="15" xfId="69" applyNumberFormat="1" applyFont="1" applyFill="1" applyBorder="1" applyAlignment="1">
      <alignment horizontal="right" vertical="center"/>
      <protection/>
    </xf>
    <xf numFmtId="0" fontId="13" fillId="7" borderId="57" xfId="69" applyFont="1" applyFill="1" applyBorder="1" applyAlignment="1">
      <alignment horizontal="center" vertical="center"/>
      <protection/>
    </xf>
    <xf numFmtId="0" fontId="13" fillId="7" borderId="116" xfId="69" applyFont="1" applyFill="1" applyBorder="1" applyAlignment="1">
      <alignment vertical="center"/>
      <protection/>
    </xf>
    <xf numFmtId="3" fontId="13" fillId="7" borderId="84" xfId="69" applyNumberFormat="1" applyFont="1" applyFill="1" applyBorder="1" applyAlignment="1">
      <alignment horizontal="right" vertical="center"/>
      <protection/>
    </xf>
    <xf numFmtId="3" fontId="13" fillId="7" borderId="57" xfId="69" applyNumberFormat="1" applyFont="1" applyFill="1" applyBorder="1" applyAlignment="1">
      <alignment horizontal="right" vertical="center"/>
      <protection/>
    </xf>
    <xf numFmtId="3" fontId="13" fillId="7" borderId="117" xfId="69" applyNumberFormat="1" applyFont="1" applyFill="1" applyBorder="1" applyAlignment="1">
      <alignment horizontal="right" vertical="center"/>
      <protection/>
    </xf>
    <xf numFmtId="3" fontId="13" fillId="7" borderId="118" xfId="69" applyNumberFormat="1" applyFont="1" applyFill="1" applyBorder="1" applyAlignment="1">
      <alignment horizontal="right" vertical="center"/>
      <protection/>
    </xf>
    <xf numFmtId="3" fontId="13" fillId="7" borderId="116" xfId="69" applyNumberFormat="1" applyFont="1" applyFill="1" applyBorder="1" applyAlignment="1">
      <alignment horizontal="right" vertical="center"/>
      <protection/>
    </xf>
    <xf numFmtId="0" fontId="17" fillId="0" borderId="67" xfId="69" applyFont="1" applyFill="1" applyBorder="1" applyAlignment="1">
      <alignment vertical="center"/>
      <protection/>
    </xf>
    <xf numFmtId="3" fontId="17" fillId="0" borderId="119" xfId="69" applyNumberFormat="1" applyFont="1" applyFill="1" applyBorder="1" applyAlignment="1">
      <alignment horizontal="right" vertical="center"/>
      <protection/>
    </xf>
    <xf numFmtId="3" fontId="17" fillId="0" borderId="63" xfId="69" applyNumberFormat="1" applyFont="1" applyFill="1" applyBorder="1" applyAlignment="1">
      <alignment horizontal="right" vertical="center"/>
      <protection/>
    </xf>
    <xf numFmtId="3" fontId="17" fillId="0" borderId="0" xfId="69" applyNumberFormat="1" applyFont="1" applyFill="1" applyBorder="1" applyAlignment="1">
      <alignment horizontal="right" vertical="center"/>
      <protection/>
    </xf>
    <xf numFmtId="3" fontId="17" fillId="0" borderId="86" xfId="69" applyNumberFormat="1" applyFont="1" applyFill="1" applyBorder="1" applyAlignment="1">
      <alignment horizontal="right" vertical="center"/>
      <protection/>
    </xf>
    <xf numFmtId="3" fontId="17" fillId="0" borderId="67" xfId="69" applyNumberFormat="1" applyFont="1" applyFill="1" applyBorder="1" applyAlignment="1">
      <alignment horizontal="right" vertical="center"/>
      <protection/>
    </xf>
    <xf numFmtId="3" fontId="15" fillId="0" borderId="15" xfId="69" applyNumberFormat="1" applyFont="1" applyFill="1" applyBorder="1" applyAlignment="1">
      <alignment vertical="center"/>
      <protection/>
    </xf>
    <xf numFmtId="0" fontId="17" fillId="0" borderId="63" xfId="69" applyFont="1" applyFill="1" applyBorder="1" applyAlignment="1">
      <alignment vertical="center"/>
      <protection/>
    </xf>
    <xf numFmtId="0" fontId="32" fillId="0" borderId="67" xfId="69" applyFont="1" applyFill="1" applyBorder="1" applyAlignment="1">
      <alignment vertical="center"/>
      <protection/>
    </xf>
    <xf numFmtId="3" fontId="17" fillId="0" borderId="63" xfId="69" applyNumberFormat="1" applyFont="1" applyFill="1" applyBorder="1" applyAlignment="1">
      <alignment vertical="center"/>
      <protection/>
    </xf>
    <xf numFmtId="3" fontId="17" fillId="0" borderId="0" xfId="69" applyNumberFormat="1" applyFont="1" applyFill="1" applyBorder="1" applyAlignment="1">
      <alignment vertical="center"/>
      <protection/>
    </xf>
    <xf numFmtId="3" fontId="17" fillId="0" borderId="86" xfId="69" applyNumberFormat="1" applyFont="1" applyFill="1" applyBorder="1" applyAlignment="1">
      <alignment vertical="center"/>
      <protection/>
    </xf>
    <xf numFmtId="3" fontId="17" fillId="0" borderId="67" xfId="69" applyNumberFormat="1" applyFont="1" applyFill="1" applyBorder="1" applyAlignment="1">
      <alignment vertical="center"/>
      <protection/>
    </xf>
    <xf numFmtId="3" fontId="15" fillId="0" borderId="66" xfId="69" applyNumberFormat="1" applyFont="1" applyFill="1" applyBorder="1" applyAlignment="1">
      <alignment vertical="center"/>
      <protection/>
    </xf>
    <xf numFmtId="0" fontId="15" fillId="0" borderId="66" xfId="69" applyFont="1" applyFill="1" applyBorder="1" applyAlignment="1">
      <alignment vertical="center"/>
      <protection/>
    </xf>
    <xf numFmtId="3" fontId="15" fillId="0" borderId="16" xfId="69" applyNumberFormat="1" applyFont="1" applyFill="1" applyBorder="1" applyAlignment="1">
      <alignment vertical="center" wrapText="1"/>
      <protection/>
    </xf>
    <xf numFmtId="3" fontId="15" fillId="0" borderId="120" xfId="69" applyNumberFormat="1" applyFont="1" applyFill="1" applyBorder="1" applyAlignment="1">
      <alignment vertical="center" wrapText="1"/>
      <protection/>
    </xf>
    <xf numFmtId="3" fontId="15" fillId="0" borderId="83" xfId="69" applyNumberFormat="1" applyFont="1" applyFill="1" applyBorder="1" applyAlignment="1">
      <alignment vertical="center" wrapText="1"/>
      <protection/>
    </xf>
    <xf numFmtId="3" fontId="15" fillId="0" borderId="99" xfId="69" applyNumberFormat="1" applyFont="1" applyFill="1" applyBorder="1" applyAlignment="1">
      <alignment vertical="center" wrapText="1"/>
      <protection/>
    </xf>
    <xf numFmtId="3" fontId="15" fillId="0" borderId="66" xfId="69" applyNumberFormat="1" applyFont="1" applyFill="1" applyBorder="1" applyAlignment="1">
      <alignment vertical="center" wrapText="1"/>
      <protection/>
    </xf>
    <xf numFmtId="0" fontId="13" fillId="7" borderId="20" xfId="69" applyFont="1" applyFill="1" applyBorder="1" applyAlignment="1">
      <alignment vertical="center"/>
      <protection/>
    </xf>
    <xf numFmtId="3" fontId="13" fillId="7" borderId="72" xfId="69" applyNumberFormat="1" applyFont="1" applyFill="1" applyBorder="1" applyAlignment="1">
      <alignment vertical="center" wrapText="1"/>
      <protection/>
    </xf>
    <xf numFmtId="0" fontId="13" fillId="0" borderId="82" xfId="69" applyFont="1" applyFill="1" applyBorder="1">
      <alignment/>
      <protection/>
    </xf>
    <xf numFmtId="0" fontId="13" fillId="0" borderId="20" xfId="69" applyFont="1" applyFill="1" applyBorder="1">
      <alignment/>
      <protection/>
    </xf>
    <xf numFmtId="0" fontId="13" fillId="7" borderId="74" xfId="69" applyFont="1" applyFill="1" applyBorder="1" applyAlignment="1">
      <alignment vertical="center"/>
      <protection/>
    </xf>
    <xf numFmtId="0" fontId="13" fillId="0" borderId="61" xfId="69" applyFont="1" applyFill="1" applyBorder="1">
      <alignment/>
      <protection/>
    </xf>
    <xf numFmtId="0" fontId="13" fillId="0" borderId="74" xfId="69" applyFont="1" applyFill="1" applyBorder="1">
      <alignment/>
      <protection/>
    </xf>
    <xf numFmtId="0" fontId="13" fillId="7" borderId="117" xfId="69" applyFont="1" applyFill="1" applyBorder="1" applyAlignment="1">
      <alignment vertical="center"/>
      <protection/>
    </xf>
    <xf numFmtId="3" fontId="13" fillId="7" borderId="84" xfId="69" applyNumberFormat="1" applyFont="1" applyFill="1" applyBorder="1" applyAlignment="1">
      <alignment vertical="center" wrapText="1"/>
      <protection/>
    </xf>
    <xf numFmtId="3" fontId="13" fillId="7" borderId="117" xfId="69" applyNumberFormat="1" applyFont="1" applyFill="1" applyBorder="1" applyAlignment="1">
      <alignment vertical="center" wrapText="1"/>
      <protection/>
    </xf>
    <xf numFmtId="3" fontId="13" fillId="7" borderId="57" xfId="69" applyNumberFormat="1" applyFont="1" applyFill="1" applyBorder="1" applyAlignment="1">
      <alignment vertical="center" wrapText="1"/>
      <protection/>
    </xf>
    <xf numFmtId="0" fontId="13" fillId="0" borderId="57" xfId="69" applyFont="1" applyFill="1" applyBorder="1">
      <alignment/>
      <protection/>
    </xf>
    <xf numFmtId="0" fontId="13" fillId="0" borderId="117" xfId="69" applyFont="1" applyFill="1" applyBorder="1">
      <alignment/>
      <protection/>
    </xf>
    <xf numFmtId="0" fontId="17" fillId="0" borderId="0" xfId="69" applyFont="1" applyFill="1" applyBorder="1" applyAlignment="1">
      <alignment vertical="center"/>
      <protection/>
    </xf>
    <xf numFmtId="3" fontId="17" fillId="0" borderId="121" xfId="69" applyNumberFormat="1" applyFont="1" applyFill="1" applyBorder="1" applyAlignment="1">
      <alignment vertical="center" wrapText="1"/>
      <protection/>
    </xf>
    <xf numFmtId="3" fontId="17" fillId="0" borderId="122" xfId="69" applyNumberFormat="1" applyFont="1" applyFill="1" applyBorder="1" applyAlignment="1">
      <alignment vertical="center" wrapText="1"/>
      <protection/>
    </xf>
    <xf numFmtId="3" fontId="17" fillId="0" borderId="0" xfId="69" applyNumberFormat="1" applyFont="1" applyFill="1" applyBorder="1" applyAlignment="1">
      <alignment vertical="center" wrapText="1"/>
      <protection/>
    </xf>
    <xf numFmtId="3" fontId="17" fillId="0" borderId="63" xfId="69" applyNumberFormat="1" applyFont="1" applyFill="1" applyBorder="1" applyAlignment="1">
      <alignment vertical="center" wrapText="1"/>
      <protection/>
    </xf>
    <xf numFmtId="0" fontId="32" fillId="0" borderId="0" xfId="69" applyFont="1" applyFill="1" applyBorder="1" applyAlignment="1">
      <alignment vertical="center"/>
      <protection/>
    </xf>
    <xf numFmtId="0" fontId="3" fillId="33" borderId="123" xfId="78" applyFont="1" applyFill="1" applyBorder="1" applyAlignment="1">
      <alignment horizontal="center"/>
      <protection/>
    </xf>
    <xf numFmtId="0" fontId="3" fillId="33" borderId="124" xfId="78" applyFont="1" applyFill="1" applyBorder="1" applyAlignment="1">
      <alignment horizontal="center"/>
      <protection/>
    </xf>
    <xf numFmtId="0" fontId="3" fillId="33" borderId="125" xfId="78" applyFont="1" applyFill="1" applyBorder="1" applyAlignment="1">
      <alignment horizontal="center"/>
      <protection/>
    </xf>
    <xf numFmtId="0" fontId="3" fillId="33" borderId="96" xfId="78" applyFont="1" applyFill="1" applyBorder="1" applyAlignment="1">
      <alignment horizontal="center"/>
      <protection/>
    </xf>
    <xf numFmtId="0" fontId="3" fillId="33" borderId="126" xfId="78" applyFont="1" applyFill="1" applyBorder="1" applyAlignment="1">
      <alignment horizontal="center"/>
      <protection/>
    </xf>
    <xf numFmtId="0" fontId="3" fillId="0" borderId="122" xfId="78" applyFont="1" applyFill="1" applyBorder="1" applyAlignment="1">
      <alignment horizontal="center"/>
      <protection/>
    </xf>
    <xf numFmtId="0" fontId="3" fillId="33" borderId="127" xfId="78" applyFont="1" applyFill="1" applyBorder="1" applyAlignment="1">
      <alignment horizontal="center"/>
      <protection/>
    </xf>
    <xf numFmtId="0" fontId="3" fillId="33" borderId="128" xfId="78" applyFont="1" applyFill="1" applyBorder="1" applyAlignment="1">
      <alignment horizontal="center"/>
      <protection/>
    </xf>
    <xf numFmtId="0" fontId="3" fillId="33" borderId="122" xfId="78" applyFont="1" applyFill="1" applyBorder="1" applyAlignment="1">
      <alignment horizontal="center"/>
      <protection/>
    </xf>
    <xf numFmtId="3" fontId="5" fillId="33" borderId="62" xfId="78" applyNumberFormat="1" applyFont="1" applyFill="1" applyBorder="1">
      <alignment/>
      <protection/>
    </xf>
    <xf numFmtId="3" fontId="6" fillId="33" borderId="62" xfId="78" applyNumberFormat="1" applyFont="1" applyFill="1" applyBorder="1">
      <alignment/>
      <protection/>
    </xf>
    <xf numFmtId="0" fontId="5" fillId="33" borderId="47" xfId="78" applyFont="1" applyFill="1" applyBorder="1" applyAlignment="1">
      <alignment horizontal="center" vertical="center"/>
      <protection/>
    </xf>
    <xf numFmtId="0" fontId="5" fillId="33" borderId="26" xfId="78" applyFont="1" applyFill="1" applyBorder="1" applyAlignment="1">
      <alignment vertical="center"/>
      <protection/>
    </xf>
    <xf numFmtId="3" fontId="6" fillId="33" borderId="60" xfId="78" applyNumberFormat="1" applyFont="1" applyFill="1" applyBorder="1" applyAlignment="1">
      <alignment vertical="center" wrapText="1"/>
      <protection/>
    </xf>
    <xf numFmtId="3" fontId="5" fillId="33" borderId="26" xfId="78" applyNumberFormat="1" applyFont="1" applyFill="1" applyBorder="1" applyAlignment="1">
      <alignment horizontal="center" vertical="center"/>
      <protection/>
    </xf>
    <xf numFmtId="3" fontId="5" fillId="33" borderId="129" xfId="78" applyNumberFormat="1" applyFont="1" applyFill="1" applyBorder="1" applyAlignment="1">
      <alignment vertical="center"/>
      <protection/>
    </xf>
    <xf numFmtId="3" fontId="5" fillId="0" borderId="60" xfId="78" applyNumberFormat="1" applyFont="1" applyFill="1" applyBorder="1" applyAlignment="1" applyProtection="1">
      <alignment vertical="center"/>
      <protection locked="0"/>
    </xf>
    <xf numFmtId="0" fontId="6" fillId="36" borderId="130" xfId="78" applyFont="1" applyFill="1" applyBorder="1">
      <alignment/>
      <protection/>
    </xf>
    <xf numFmtId="0" fontId="6" fillId="36" borderId="122" xfId="78" applyFont="1" applyFill="1" applyBorder="1">
      <alignment/>
      <protection/>
    </xf>
    <xf numFmtId="3" fontId="6" fillId="0" borderId="62" xfId="78" applyNumberFormat="1" applyFont="1" applyFill="1" applyBorder="1" applyAlignment="1">
      <alignment vertical="center"/>
      <protection/>
    </xf>
    <xf numFmtId="3" fontId="5" fillId="0" borderId="10" xfId="78" applyNumberFormat="1" applyFont="1" applyFill="1" applyBorder="1" applyAlignment="1" applyProtection="1">
      <alignment vertical="center"/>
      <protection locked="0"/>
    </xf>
    <xf numFmtId="3" fontId="5" fillId="0" borderId="59" xfId="78" applyNumberFormat="1" applyFont="1" applyFill="1" applyBorder="1" applyAlignment="1" applyProtection="1">
      <alignment vertical="center"/>
      <protection hidden="1"/>
    </xf>
    <xf numFmtId="3" fontId="27" fillId="0" borderId="59" xfId="78" applyNumberFormat="1" applyFont="1" applyFill="1" applyBorder="1" applyAlignment="1" applyProtection="1">
      <alignment horizontal="left" vertical="center"/>
      <protection hidden="1"/>
    </xf>
    <xf numFmtId="0" fontId="6" fillId="36" borderId="130" xfId="78" applyFont="1" applyFill="1" applyBorder="1" applyAlignment="1">
      <alignment vertical="center"/>
      <protection/>
    </xf>
    <xf numFmtId="3" fontId="6" fillId="36" borderId="130" xfId="78" applyNumberFormat="1" applyFont="1" applyFill="1" applyBorder="1" applyAlignment="1">
      <alignment vertical="center"/>
      <protection/>
    </xf>
    <xf numFmtId="0" fontId="6" fillId="36" borderId="122" xfId="78" applyFont="1" applyFill="1" applyBorder="1" applyAlignment="1">
      <alignment vertical="center"/>
      <protection/>
    </xf>
    <xf numFmtId="3" fontId="6" fillId="36" borderId="122" xfId="78" applyNumberFormat="1" applyFont="1" applyFill="1" applyBorder="1" applyAlignment="1">
      <alignment vertical="center"/>
      <protection/>
    </xf>
    <xf numFmtId="3" fontId="5" fillId="0" borderId="0" xfId="78" applyNumberFormat="1" applyFont="1" applyFill="1" applyBorder="1" applyAlignment="1">
      <alignment vertical="center"/>
      <protection/>
    </xf>
    <xf numFmtId="3" fontId="6" fillId="0" borderId="93" xfId="78" applyNumberFormat="1" applyFont="1" applyFill="1" applyBorder="1" applyAlignment="1">
      <alignment horizontal="center" vertical="center"/>
      <protection/>
    </xf>
    <xf numFmtId="3" fontId="6" fillId="0" borderId="23" xfId="78" applyNumberFormat="1" applyFont="1" applyFill="1" applyBorder="1" applyAlignment="1">
      <alignment vertical="center"/>
      <protection/>
    </xf>
    <xf numFmtId="3" fontId="6" fillId="0" borderId="93" xfId="78" applyNumberFormat="1" applyFont="1" applyFill="1" applyBorder="1" applyAlignment="1">
      <alignment vertical="center"/>
      <protection/>
    </xf>
    <xf numFmtId="3" fontId="6" fillId="0" borderId="0" xfId="78" applyNumberFormat="1" applyFont="1" applyFill="1" applyBorder="1" applyAlignment="1">
      <alignment vertical="center"/>
      <protection/>
    </xf>
    <xf numFmtId="0" fontId="5" fillId="0" borderId="62" xfId="78" applyFont="1" applyFill="1" applyBorder="1" applyAlignment="1">
      <alignment horizontal="center" vertical="center"/>
      <protection/>
    </xf>
    <xf numFmtId="0" fontId="5" fillId="0" borderId="23" xfId="78" applyFont="1" applyFill="1" applyBorder="1" applyAlignment="1">
      <alignment vertical="center" wrapText="1"/>
      <protection/>
    </xf>
    <xf numFmtId="3" fontId="5" fillId="0" borderId="62" xfId="78" applyNumberFormat="1" applyFont="1" applyFill="1" applyBorder="1" applyAlignment="1">
      <alignment vertical="center"/>
      <protection/>
    </xf>
    <xf numFmtId="3" fontId="5" fillId="0" borderId="0" xfId="78" applyNumberFormat="1" applyFont="1" applyFill="1" applyBorder="1" applyAlignment="1" applyProtection="1">
      <alignment vertical="center"/>
      <protection hidden="1"/>
    </xf>
    <xf numFmtId="0" fontId="5" fillId="0" borderId="60" xfId="78" applyFont="1" applyFill="1" applyBorder="1" applyAlignment="1">
      <alignment horizontal="center" vertical="center"/>
      <protection/>
    </xf>
    <xf numFmtId="3" fontId="5" fillId="0" borderId="60" xfId="78" applyNumberFormat="1" applyFont="1" applyFill="1" applyBorder="1" applyAlignment="1" applyProtection="1">
      <alignment vertical="center"/>
      <protection hidden="1"/>
    </xf>
    <xf numFmtId="3" fontId="5" fillId="40" borderId="112" xfId="78" applyNumberFormat="1" applyFont="1" applyFill="1" applyBorder="1" applyAlignment="1" applyProtection="1">
      <alignment vertical="center"/>
      <protection hidden="1"/>
    </xf>
    <xf numFmtId="3" fontId="5" fillId="40" borderId="66" xfId="78" applyNumberFormat="1" applyFont="1" applyFill="1" applyBorder="1" applyAlignment="1" applyProtection="1">
      <alignment vertical="center"/>
      <protection hidden="1"/>
    </xf>
    <xf numFmtId="0" fontId="6" fillId="36" borderId="93" xfId="78" applyFont="1" applyFill="1" applyBorder="1" applyAlignment="1">
      <alignment horizontal="center" vertical="center"/>
      <protection/>
    </xf>
    <xf numFmtId="3" fontId="6" fillId="36" borderId="93" xfId="78" applyNumberFormat="1" applyFont="1" applyFill="1" applyBorder="1" applyAlignment="1">
      <alignment vertical="center"/>
      <protection/>
    </xf>
    <xf numFmtId="0" fontId="5" fillId="0" borderId="19" xfId="78" applyFont="1" applyFill="1" applyBorder="1" applyAlignment="1">
      <alignment vertical="center" wrapText="1"/>
      <protection/>
    </xf>
    <xf numFmtId="0" fontId="5" fillId="0" borderId="89" xfId="78" applyFont="1" applyFill="1" applyBorder="1" applyAlignment="1">
      <alignment horizontal="center" vertical="center"/>
      <protection/>
    </xf>
    <xf numFmtId="0" fontId="5" fillId="0" borderId="94" xfId="78" applyFont="1" applyFill="1" applyBorder="1" applyAlignment="1">
      <alignment vertical="center"/>
      <protection/>
    </xf>
    <xf numFmtId="3" fontId="5" fillId="33" borderId="60" xfId="78" applyNumberFormat="1" applyFont="1" applyFill="1" applyBorder="1" applyAlignment="1" applyProtection="1">
      <alignment horizontal="left" vertical="center"/>
      <protection hidden="1"/>
    </xf>
    <xf numFmtId="3" fontId="5" fillId="33" borderId="131" xfId="78" applyNumberFormat="1" applyFont="1" applyFill="1" applyBorder="1" applyAlignment="1" applyProtection="1">
      <alignment horizontal="left" vertical="center"/>
      <protection hidden="1"/>
    </xf>
    <xf numFmtId="3" fontId="6" fillId="36" borderId="132" xfId="78" applyNumberFormat="1" applyFont="1" applyFill="1" applyBorder="1" applyAlignment="1" applyProtection="1">
      <alignment vertical="center"/>
      <protection hidden="1"/>
    </xf>
    <xf numFmtId="3" fontId="5" fillId="0" borderId="66" xfId="78" applyNumberFormat="1" applyFont="1" applyFill="1" applyBorder="1" applyAlignment="1" applyProtection="1">
      <alignment vertical="center"/>
      <protection hidden="1"/>
    </xf>
    <xf numFmtId="0" fontId="6" fillId="0" borderId="93" xfId="78" applyFont="1" applyFill="1" applyBorder="1" applyAlignment="1">
      <alignment horizontal="center" vertical="center"/>
      <protection/>
    </xf>
    <xf numFmtId="3" fontId="5" fillId="0" borderId="133" xfId="78" applyNumberFormat="1" applyFont="1" applyFill="1" applyBorder="1" applyAlignment="1" applyProtection="1">
      <alignment vertical="center"/>
      <protection hidden="1"/>
    </xf>
    <xf numFmtId="3" fontId="5" fillId="0" borderId="122" xfId="78" applyNumberFormat="1" applyFont="1" applyFill="1" applyBorder="1" applyAlignment="1" applyProtection="1">
      <alignment vertical="center"/>
      <protection hidden="1"/>
    </xf>
    <xf numFmtId="3" fontId="5" fillId="0" borderId="93" xfId="78" applyNumberFormat="1" applyFont="1" applyFill="1" applyBorder="1" applyAlignment="1" applyProtection="1">
      <alignment vertical="center"/>
      <protection hidden="1"/>
    </xf>
    <xf numFmtId="0" fontId="6" fillId="33" borderId="134" xfId="0" applyFont="1" applyFill="1" applyBorder="1" applyAlignment="1">
      <alignment horizontal="center" vertical="center"/>
    </xf>
    <xf numFmtId="3" fontId="6" fillId="0" borderId="66" xfId="78" applyNumberFormat="1" applyFont="1" applyFill="1" applyBorder="1" applyAlignment="1">
      <alignment vertical="center"/>
      <protection/>
    </xf>
    <xf numFmtId="0" fontId="8" fillId="33" borderId="0" xfId="0" applyFont="1" applyFill="1" applyAlignment="1">
      <alignment horizontal="center"/>
    </xf>
    <xf numFmtId="0" fontId="8" fillId="33" borderId="93" xfId="0" applyFont="1" applyFill="1" applyBorder="1" applyAlignment="1">
      <alignment horizontal="center"/>
    </xf>
    <xf numFmtId="3" fontId="10" fillId="0" borderId="93" xfId="0" applyNumberFormat="1" applyFont="1" applyFill="1" applyBorder="1" applyAlignment="1">
      <alignment/>
    </xf>
    <xf numFmtId="3" fontId="10" fillId="0" borderId="122" xfId="0" applyNumberFormat="1" applyFont="1" applyFill="1" applyBorder="1" applyAlignment="1">
      <alignment/>
    </xf>
    <xf numFmtId="3" fontId="8" fillId="0" borderId="122" xfId="0" applyNumberFormat="1" applyFont="1" applyFill="1" applyBorder="1" applyAlignment="1">
      <alignment/>
    </xf>
    <xf numFmtId="3" fontId="10" fillId="0" borderId="93" xfId="0" applyNumberFormat="1" applyFont="1" applyFill="1" applyBorder="1" applyAlignment="1">
      <alignment vertical="center"/>
    </xf>
    <xf numFmtId="0" fontId="8" fillId="33" borderId="0" xfId="0" applyFont="1" applyFill="1" applyBorder="1" applyAlignment="1">
      <alignment horizontal="center"/>
    </xf>
    <xf numFmtId="0" fontId="25" fillId="33" borderId="0" xfId="0" applyFont="1" applyFill="1" applyBorder="1" applyAlignment="1" applyProtection="1">
      <alignment horizontal="center"/>
      <protection/>
    </xf>
    <xf numFmtId="0" fontId="28" fillId="33" borderId="0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171" fontId="8" fillId="0" borderId="0" xfId="0" applyNumberFormat="1" applyFont="1" applyFill="1" applyBorder="1" applyAlignment="1">
      <alignment horizontal="center"/>
    </xf>
    <xf numFmtId="0" fontId="8" fillId="0" borderId="10" xfId="0" applyFont="1" applyFill="1" applyBorder="1" applyAlignment="1" applyProtection="1">
      <alignment vertical="center" wrapText="1"/>
      <protection/>
    </xf>
    <xf numFmtId="171" fontId="8" fillId="0" borderId="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49" fontId="8" fillId="0" borderId="10" xfId="0" applyNumberFormat="1" applyFont="1" applyFill="1" applyBorder="1" applyAlignment="1" applyProtection="1">
      <alignment horizontal="left" vertical="center"/>
      <protection/>
    </xf>
    <xf numFmtId="3" fontId="4" fillId="0" borderId="0" xfId="0" applyNumberFormat="1" applyFont="1" applyFill="1" applyBorder="1" applyAlignment="1" applyProtection="1">
      <alignment vertical="center"/>
      <protection/>
    </xf>
    <xf numFmtId="3" fontId="4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0" fontId="36" fillId="0" borderId="0" xfId="67" applyFont="1">
      <alignment/>
      <protection/>
    </xf>
    <xf numFmtId="3" fontId="36" fillId="0" borderId="10" xfId="67" applyNumberFormat="1" applyFont="1" applyFill="1" applyBorder="1">
      <alignment/>
      <protection/>
    </xf>
    <xf numFmtId="3" fontId="38" fillId="0" borderId="0" xfId="67" applyNumberFormat="1" applyFont="1">
      <alignment/>
      <protection/>
    </xf>
    <xf numFmtId="0" fontId="39" fillId="0" borderId="0" xfId="67" applyFont="1">
      <alignment/>
      <protection/>
    </xf>
    <xf numFmtId="0" fontId="38" fillId="0" borderId="0" xfId="67" applyFont="1">
      <alignment/>
      <protection/>
    </xf>
    <xf numFmtId="169" fontId="36" fillId="0" borderId="0" xfId="46" applyNumberFormat="1" applyFont="1" applyAlignment="1">
      <alignment/>
    </xf>
    <xf numFmtId="169" fontId="37" fillId="0" borderId="10" xfId="46" applyNumberFormat="1" applyFont="1" applyFill="1" applyBorder="1" applyAlignment="1">
      <alignment horizontal="right"/>
    </xf>
    <xf numFmtId="0" fontId="36" fillId="0" borderId="10" xfId="67" applyFont="1" applyFill="1" applyBorder="1" applyAlignment="1">
      <alignment/>
      <protection/>
    </xf>
    <xf numFmtId="0" fontId="36" fillId="0" borderId="0" xfId="67" applyFont="1" applyFill="1">
      <alignment/>
      <protection/>
    </xf>
    <xf numFmtId="0" fontId="36" fillId="0" borderId="0" xfId="67" applyFont="1" applyBorder="1" applyAlignment="1">
      <alignment horizontal="center"/>
      <protection/>
    </xf>
    <xf numFmtId="3" fontId="36" fillId="0" borderId="0" xfId="67" applyNumberFormat="1" applyFont="1">
      <alignment/>
      <protection/>
    </xf>
    <xf numFmtId="0" fontId="42" fillId="0" borderId="0" xfId="67" applyFont="1">
      <alignment/>
      <protection/>
    </xf>
    <xf numFmtId="0" fontId="36" fillId="0" borderId="0" xfId="67" applyFont="1" applyAlignment="1">
      <alignment horizontal="left"/>
      <protection/>
    </xf>
    <xf numFmtId="0" fontId="38" fillId="0" borderId="0" xfId="67" applyFont="1" applyAlignment="1">
      <alignment horizontal="center"/>
      <protection/>
    </xf>
    <xf numFmtId="0" fontId="38" fillId="0" borderId="10" xfId="67" applyFont="1" applyBorder="1" applyAlignment="1">
      <alignment horizontal="center"/>
      <protection/>
    </xf>
    <xf numFmtId="0" fontId="38" fillId="0" borderId="10" xfId="67" applyFont="1" applyFill="1" applyBorder="1" applyAlignment="1">
      <alignment horizontal="center"/>
      <protection/>
    </xf>
    <xf numFmtId="169" fontId="38" fillId="0" borderId="10" xfId="46" applyNumberFormat="1" applyFont="1" applyBorder="1" applyAlignment="1">
      <alignment horizontal="right"/>
    </xf>
    <xf numFmtId="3" fontId="36" fillId="0" borderId="10" xfId="67" applyNumberFormat="1" applyFont="1" applyFill="1" applyBorder="1" applyAlignment="1">
      <alignment horizontal="right" vertical="center"/>
      <protection/>
    </xf>
    <xf numFmtId="0" fontId="41" fillId="0" borderId="10" xfId="67" applyFont="1" applyFill="1" applyBorder="1" applyAlignment="1">
      <alignment/>
      <protection/>
    </xf>
    <xf numFmtId="0" fontId="13" fillId="0" borderId="0" xfId="67" applyFont="1">
      <alignment/>
      <protection/>
    </xf>
    <xf numFmtId="3" fontId="14" fillId="0" borderId="62" xfId="67" applyNumberFormat="1" applyFont="1" applyFill="1" applyBorder="1" applyAlignment="1">
      <alignment horizontal="center" vertical="center" wrapText="1"/>
      <protection/>
    </xf>
    <xf numFmtId="0" fontId="14" fillId="0" borderId="62" xfId="67" applyFont="1" applyFill="1" applyBorder="1" applyAlignment="1">
      <alignment horizontal="center" vertical="center" wrapText="1"/>
      <protection/>
    </xf>
    <xf numFmtId="3" fontId="14" fillId="0" borderId="62" xfId="67" applyNumberFormat="1" applyFont="1" applyFill="1" applyBorder="1" applyAlignment="1">
      <alignment horizontal="right" vertical="center" wrapText="1"/>
      <protection/>
    </xf>
    <xf numFmtId="0" fontId="38" fillId="0" borderId="0" xfId="67" applyFont="1" applyFill="1">
      <alignment/>
      <protection/>
    </xf>
    <xf numFmtId="3" fontId="13" fillId="0" borderId="10" xfId="67" applyNumberFormat="1" applyFont="1" applyFill="1" applyBorder="1" applyAlignment="1">
      <alignment horizontal="center" vertical="center" wrapText="1"/>
      <protection/>
    </xf>
    <xf numFmtId="3" fontId="44" fillId="0" borderId="10" xfId="67" applyNumberFormat="1" applyFont="1" applyFill="1" applyBorder="1" applyAlignment="1">
      <alignment horizontal="left"/>
      <protection/>
    </xf>
    <xf numFmtId="3" fontId="13" fillId="0" borderId="10" xfId="67" applyNumberFormat="1" applyFont="1" applyFill="1" applyBorder="1" applyAlignment="1">
      <alignment/>
      <protection/>
    </xf>
    <xf numFmtId="0" fontId="13" fillId="0" borderId="10" xfId="67" applyFont="1" applyFill="1" applyBorder="1" applyAlignment="1">
      <alignment horizontal="center" vertical="center" wrapText="1"/>
      <protection/>
    </xf>
    <xf numFmtId="3" fontId="13" fillId="0" borderId="10" xfId="67" applyNumberFormat="1" applyFont="1" applyFill="1" applyBorder="1" applyAlignment="1">
      <alignment horizontal="center" wrapText="1"/>
      <protection/>
    </xf>
    <xf numFmtId="0" fontId="13" fillId="0" borderId="10" xfId="67" applyFont="1" applyFill="1" applyBorder="1">
      <alignment/>
      <protection/>
    </xf>
    <xf numFmtId="3" fontId="13" fillId="0" borderId="10" xfId="67" applyNumberFormat="1" applyFont="1" applyFill="1" applyBorder="1" applyAlignment="1">
      <alignment horizontal="right"/>
      <protection/>
    </xf>
    <xf numFmtId="0" fontId="43" fillId="0" borderId="10" xfId="67" applyFont="1" applyFill="1" applyBorder="1">
      <alignment/>
      <protection/>
    </xf>
    <xf numFmtId="3" fontId="13" fillId="0" borderId="10" xfId="67" applyNumberFormat="1" applyFont="1" applyFill="1" applyBorder="1">
      <alignment/>
      <protection/>
    </xf>
    <xf numFmtId="0" fontId="13" fillId="0" borderId="0" xfId="0" applyFont="1" applyFill="1" applyAlignment="1" applyProtection="1">
      <alignment/>
      <protection locked="0"/>
    </xf>
    <xf numFmtId="0" fontId="36" fillId="0" borderId="0" xfId="67" applyFont="1" applyAlignment="1">
      <alignment horizontal="left" vertical="center"/>
      <protection/>
    </xf>
    <xf numFmtId="0" fontId="36" fillId="0" borderId="0" xfId="67" applyFont="1" applyAlignment="1">
      <alignment vertical="center"/>
      <protection/>
    </xf>
    <xf numFmtId="0" fontId="45" fillId="0" borderId="0" xfId="67" applyFont="1" applyAlignment="1">
      <alignment horizontal="center" vertical="center"/>
      <protection/>
    </xf>
    <xf numFmtId="0" fontId="36" fillId="0" borderId="0" xfId="67" applyFont="1" applyFill="1" applyAlignment="1">
      <alignment vertical="center"/>
      <protection/>
    </xf>
    <xf numFmtId="0" fontId="36" fillId="0" borderId="129" xfId="67" applyFont="1" applyBorder="1" applyAlignment="1">
      <alignment vertical="center"/>
      <protection/>
    </xf>
    <xf numFmtId="0" fontId="46" fillId="0" borderId="129" xfId="67" applyFont="1" applyFill="1" applyBorder="1" applyAlignment="1">
      <alignment horizontal="right" vertical="center"/>
      <protection/>
    </xf>
    <xf numFmtId="0" fontId="36" fillId="0" borderId="129" xfId="67" applyFont="1" applyFill="1" applyBorder="1" applyAlignment="1">
      <alignment vertical="center"/>
      <protection/>
    </xf>
    <xf numFmtId="0" fontId="36" fillId="6" borderId="16" xfId="67" applyFont="1" applyFill="1" applyBorder="1" applyAlignment="1">
      <alignment horizontal="center" vertical="center"/>
      <protection/>
    </xf>
    <xf numFmtId="0" fontId="36" fillId="6" borderId="99" xfId="67" applyFont="1" applyFill="1" applyBorder="1" applyAlignment="1">
      <alignment horizontal="center" vertical="center" wrapText="1"/>
      <protection/>
    </xf>
    <xf numFmtId="0" fontId="17" fillId="6" borderId="15" xfId="67" applyFont="1" applyFill="1" applyBorder="1" applyAlignment="1">
      <alignment horizontal="center" vertical="center" wrapText="1"/>
      <protection/>
    </xf>
    <xf numFmtId="0" fontId="36" fillId="6" borderId="15" xfId="67" applyFont="1" applyFill="1" applyBorder="1" applyAlignment="1">
      <alignment horizontal="center" vertical="center" wrapText="1"/>
      <protection/>
    </xf>
    <xf numFmtId="0" fontId="47" fillId="41" borderId="18" xfId="67" applyFont="1" applyFill="1" applyBorder="1" applyAlignment="1">
      <alignment horizontal="center" vertical="center"/>
      <protection/>
    </xf>
    <xf numFmtId="0" fontId="47" fillId="41" borderId="17" xfId="67" applyFont="1" applyFill="1" applyBorder="1" applyAlignment="1">
      <alignment horizontal="left" vertical="center"/>
      <protection/>
    </xf>
    <xf numFmtId="171" fontId="15" fillId="0" borderId="15" xfId="67" applyNumberFormat="1" applyFont="1" applyBorder="1" applyAlignment="1">
      <alignment horizontal="center" vertical="center"/>
      <protection/>
    </xf>
    <xf numFmtId="0" fontId="38" fillId="0" borderId="0" xfId="67" applyFont="1" applyAlignment="1">
      <alignment vertical="center"/>
      <protection/>
    </xf>
    <xf numFmtId="0" fontId="36" fillId="0" borderId="12" xfId="67" applyFont="1" applyBorder="1" applyAlignment="1">
      <alignment horizontal="left" vertical="center"/>
      <protection/>
    </xf>
    <xf numFmtId="0" fontId="36" fillId="0" borderId="88" xfId="67" applyFont="1" applyBorder="1" applyAlignment="1">
      <alignment vertical="center" wrapText="1"/>
      <protection/>
    </xf>
    <xf numFmtId="3" fontId="36" fillId="0" borderId="10" xfId="67" applyNumberFormat="1" applyFont="1" applyBorder="1" applyAlignment="1">
      <alignment vertical="center" wrapText="1"/>
      <protection/>
    </xf>
    <xf numFmtId="171" fontId="17" fillId="0" borderId="10" xfId="67" applyNumberFormat="1" applyFont="1" applyBorder="1" applyAlignment="1">
      <alignment horizontal="center" vertical="center"/>
      <protection/>
    </xf>
    <xf numFmtId="0" fontId="47" fillId="41" borderId="12" xfId="67" applyFont="1" applyFill="1" applyBorder="1" applyAlignment="1">
      <alignment horizontal="center" vertical="center"/>
      <protection/>
    </xf>
    <xf numFmtId="0" fontId="47" fillId="41" borderId="88" xfId="67" applyFont="1" applyFill="1" applyBorder="1" applyAlignment="1">
      <alignment vertical="center" wrapText="1"/>
      <protection/>
    </xf>
    <xf numFmtId="3" fontId="47" fillId="41" borderId="10" xfId="67" applyNumberFormat="1" applyFont="1" applyFill="1" applyBorder="1" applyAlignment="1">
      <alignment vertical="center" wrapText="1"/>
      <protection/>
    </xf>
    <xf numFmtId="171" fontId="15" fillId="0" borderId="10" xfId="46" applyNumberFormat="1" applyFont="1" applyBorder="1" applyAlignment="1">
      <alignment horizontal="center" vertical="center"/>
    </xf>
    <xf numFmtId="0" fontId="36" fillId="0" borderId="11" xfId="67" applyFont="1" applyFill="1" applyBorder="1" applyAlignment="1">
      <alignment horizontal="left" vertical="center"/>
      <protection/>
    </xf>
    <xf numFmtId="0" fontId="36" fillId="0" borderId="88" xfId="67" applyFont="1" applyFill="1" applyBorder="1" applyAlignment="1">
      <alignment vertical="center" wrapText="1"/>
      <protection/>
    </xf>
    <xf numFmtId="3" fontId="36" fillId="0" borderId="10" xfId="67" applyNumberFormat="1" applyFont="1" applyFill="1" applyBorder="1" applyAlignment="1">
      <alignment vertical="center" wrapText="1"/>
      <protection/>
    </xf>
    <xf numFmtId="171" fontId="17" fillId="0" borderId="10" xfId="46" applyNumberFormat="1" applyFont="1" applyFill="1" applyBorder="1" applyAlignment="1">
      <alignment horizontal="center" vertical="center"/>
    </xf>
    <xf numFmtId="0" fontId="36" fillId="0" borderId="11" xfId="67" applyFont="1" applyBorder="1" applyAlignment="1">
      <alignment horizontal="left" vertical="center" wrapText="1"/>
      <protection/>
    </xf>
    <xf numFmtId="0" fontId="41" fillId="0" borderId="12" xfId="67" applyFont="1" applyBorder="1" applyAlignment="1">
      <alignment horizontal="right" vertical="center"/>
      <protection/>
    </xf>
    <xf numFmtId="0" fontId="41" fillId="0" borderId="88" xfId="67" applyFont="1" applyBorder="1" applyAlignment="1">
      <alignment vertical="center" wrapText="1"/>
      <protection/>
    </xf>
    <xf numFmtId="171" fontId="15" fillId="0" borderId="10" xfId="67" applyNumberFormat="1" applyFont="1" applyBorder="1" applyAlignment="1">
      <alignment horizontal="center" vertical="center"/>
      <protection/>
    </xf>
    <xf numFmtId="171" fontId="17" fillId="0" borderId="10" xfId="46" applyNumberFormat="1" applyFont="1" applyBorder="1" applyAlignment="1">
      <alignment horizontal="center" vertical="center"/>
    </xf>
    <xf numFmtId="0" fontId="36" fillId="0" borderId="10" xfId="67" applyFont="1" applyBorder="1" applyAlignment="1">
      <alignment vertical="center"/>
      <protection/>
    </xf>
    <xf numFmtId="0" fontId="36" fillId="0" borderId="22" xfId="67" applyFont="1" applyBorder="1" applyAlignment="1">
      <alignment vertical="center"/>
      <protection/>
    </xf>
    <xf numFmtId="0" fontId="36" fillId="0" borderId="119" xfId="67" applyFont="1" applyFill="1" applyBorder="1" applyAlignment="1">
      <alignment horizontal="left" vertical="center"/>
      <protection/>
    </xf>
    <xf numFmtId="0" fontId="36" fillId="0" borderId="135" xfId="67" applyFont="1" applyFill="1" applyBorder="1" applyAlignment="1">
      <alignment vertical="center" wrapText="1"/>
      <protection/>
    </xf>
    <xf numFmtId="171" fontId="17" fillId="0" borderId="10" xfId="67" applyNumberFormat="1" applyFont="1" applyFill="1" applyBorder="1" applyAlignment="1">
      <alignment horizontal="center" vertical="center"/>
      <protection/>
    </xf>
    <xf numFmtId="0" fontId="36" fillId="0" borderId="16" xfId="67" applyFont="1" applyBorder="1" applyAlignment="1">
      <alignment horizontal="left" vertical="center"/>
      <protection/>
    </xf>
    <xf numFmtId="0" fontId="36" fillId="0" borderId="99" xfId="67" applyFont="1" applyBorder="1" applyAlignment="1">
      <alignment vertical="center" wrapText="1"/>
      <protection/>
    </xf>
    <xf numFmtId="0" fontId="87" fillId="42" borderId="16" xfId="67" applyFont="1" applyFill="1" applyBorder="1" applyAlignment="1">
      <alignment horizontal="left" vertical="center"/>
      <protection/>
    </xf>
    <xf numFmtId="0" fontId="87" fillId="42" borderId="99" xfId="67" applyFont="1" applyFill="1" applyBorder="1" applyAlignment="1">
      <alignment vertical="center" wrapText="1"/>
      <protection/>
    </xf>
    <xf numFmtId="3" fontId="87" fillId="42" borderId="10" xfId="67" applyNumberFormat="1" applyFont="1" applyFill="1" applyBorder="1" applyAlignment="1">
      <alignment vertical="center" wrapText="1"/>
      <protection/>
    </xf>
    <xf numFmtId="0" fontId="38" fillId="0" borderId="16" xfId="67" applyFont="1" applyFill="1" applyBorder="1" applyAlignment="1">
      <alignment horizontal="center" vertical="center"/>
      <protection/>
    </xf>
    <xf numFmtId="0" fontId="38" fillId="0" borderId="99" xfId="67" applyFont="1" applyBorder="1" applyAlignment="1">
      <alignment vertical="center"/>
      <protection/>
    </xf>
    <xf numFmtId="3" fontId="38" fillId="0" borderId="93" xfId="67" applyNumberFormat="1" applyFont="1" applyFill="1" applyBorder="1" applyAlignment="1">
      <alignment horizontal="right" vertical="center" wrapText="1"/>
      <protection/>
    </xf>
    <xf numFmtId="0" fontId="36" fillId="0" borderId="0" xfId="67" applyFont="1" applyAlignment="1">
      <alignment horizontal="center" vertical="center"/>
      <protection/>
    </xf>
    <xf numFmtId="0" fontId="36" fillId="0" borderId="0" xfId="67" applyFont="1" applyBorder="1" applyAlignment="1">
      <alignment vertical="center"/>
      <protection/>
    </xf>
    <xf numFmtId="3" fontId="36" fillId="0" borderId="0" xfId="67" applyNumberFormat="1" applyFont="1" applyBorder="1" applyAlignment="1">
      <alignment vertical="center" wrapText="1"/>
      <protection/>
    </xf>
    <xf numFmtId="171" fontId="17" fillId="0" borderId="0" xfId="46" applyNumberFormat="1" applyFont="1" applyFill="1" applyBorder="1" applyAlignment="1">
      <alignment horizontal="center" vertical="center"/>
    </xf>
    <xf numFmtId="171" fontId="17" fillId="0" borderId="0" xfId="67" applyNumberFormat="1" applyFont="1" applyFill="1" applyBorder="1" applyAlignment="1">
      <alignment horizontal="center" vertical="center"/>
      <protection/>
    </xf>
    <xf numFmtId="0" fontId="40" fillId="0" borderId="0" xfId="67" applyFont="1" applyFill="1" applyAlignment="1">
      <alignment horizontal="center" vertical="center"/>
      <protection/>
    </xf>
    <xf numFmtId="0" fontId="36" fillId="0" borderId="0" xfId="67" applyFont="1" applyFill="1" applyBorder="1" applyAlignment="1">
      <alignment horizontal="center" vertical="center" wrapText="1"/>
      <protection/>
    </xf>
    <xf numFmtId="0" fontId="36" fillId="0" borderId="0" xfId="67" applyFont="1" applyFill="1" applyBorder="1" applyAlignment="1">
      <alignment vertical="center"/>
      <protection/>
    </xf>
    <xf numFmtId="171" fontId="15" fillId="0" borderId="0" xfId="67" applyNumberFormat="1" applyFont="1" applyFill="1" applyBorder="1" applyAlignment="1">
      <alignment horizontal="center" vertical="center"/>
      <protection/>
    </xf>
    <xf numFmtId="0" fontId="38" fillId="0" borderId="0" xfId="67" applyFont="1" applyFill="1" applyAlignment="1">
      <alignment vertical="center"/>
      <protection/>
    </xf>
    <xf numFmtId="171" fontId="15" fillId="0" borderId="0" xfId="46" applyNumberFormat="1" applyFont="1" applyFill="1" applyBorder="1" applyAlignment="1">
      <alignment horizontal="center" vertical="center"/>
    </xf>
    <xf numFmtId="0" fontId="15" fillId="0" borderId="83" xfId="0" applyFont="1" applyFill="1" applyBorder="1" applyAlignment="1">
      <alignment horizontal="right"/>
    </xf>
    <xf numFmtId="0" fontId="15" fillId="0" borderId="113" xfId="0" applyFont="1" applyFill="1" applyBorder="1" applyAlignment="1">
      <alignment horizontal="right"/>
    </xf>
    <xf numFmtId="0" fontId="8" fillId="0" borderId="10" xfId="0" applyFont="1" applyFill="1" applyBorder="1" applyAlignment="1" applyProtection="1">
      <alignment horizontal="left"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3" fontId="17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3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3" fontId="10" fillId="0" borderId="62" xfId="0" applyNumberFormat="1" applyFont="1" applyFill="1" applyBorder="1" applyAlignment="1">
      <alignment/>
    </xf>
    <xf numFmtId="3" fontId="4" fillId="0" borderId="79" xfId="0" applyNumberFormat="1" applyFont="1" applyFill="1" applyBorder="1" applyAlignment="1" applyProtection="1">
      <alignment vertical="center"/>
      <protection/>
    </xf>
    <xf numFmtId="3" fontId="10" fillId="0" borderId="10" xfId="0" applyNumberFormat="1" applyFont="1" applyFill="1" applyBorder="1" applyAlignment="1" applyProtection="1">
      <alignment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3" fontId="4" fillId="0" borderId="10" xfId="0" applyNumberFormat="1" applyFont="1" applyFill="1" applyBorder="1" applyAlignment="1" applyProtection="1">
      <alignment vertical="center"/>
      <protection locked="0"/>
    </xf>
    <xf numFmtId="3" fontId="8" fillId="0" borderId="10" xfId="0" applyNumberFormat="1" applyFont="1" applyFill="1" applyBorder="1" applyAlignment="1" applyProtection="1">
      <alignment vertical="center"/>
      <protection/>
    </xf>
    <xf numFmtId="3" fontId="10" fillId="0" borderId="10" xfId="0" applyNumberFormat="1" applyFont="1" applyFill="1" applyBorder="1" applyAlignment="1" applyProtection="1">
      <alignment vertical="center"/>
      <protection locked="0"/>
    </xf>
    <xf numFmtId="3" fontId="12" fillId="0" borderId="10" xfId="0" applyNumberFormat="1" applyFont="1" applyFill="1" applyBorder="1" applyAlignment="1" applyProtection="1">
      <alignment vertical="center"/>
      <protection locked="0"/>
    </xf>
    <xf numFmtId="3" fontId="12" fillId="0" borderId="10" xfId="0" applyNumberFormat="1" applyFont="1" applyFill="1" applyBorder="1" applyAlignment="1" applyProtection="1">
      <alignment vertical="center"/>
      <protection/>
    </xf>
    <xf numFmtId="3" fontId="4" fillId="0" borderId="10" xfId="0" applyNumberFormat="1" applyFont="1" applyFill="1" applyBorder="1" applyAlignment="1" applyProtection="1">
      <alignment vertical="center"/>
      <protection/>
    </xf>
    <xf numFmtId="3" fontId="10" fillId="0" borderId="62" xfId="0" applyNumberFormat="1" applyFont="1" applyFill="1" applyBorder="1" applyAlignment="1" applyProtection="1">
      <alignment vertical="center"/>
      <protection/>
    </xf>
    <xf numFmtId="49" fontId="8" fillId="33" borderId="83" xfId="0" applyNumberFormat="1" applyFont="1" applyFill="1" applyBorder="1" applyAlignment="1" applyProtection="1">
      <alignment horizontal="center" vertical="center"/>
      <protection/>
    </xf>
    <xf numFmtId="49" fontId="8" fillId="33" borderId="93" xfId="0" applyNumberFormat="1" applyFont="1" applyFill="1" applyBorder="1" applyAlignment="1" applyProtection="1">
      <alignment horizontal="center" vertical="center"/>
      <protection/>
    </xf>
    <xf numFmtId="0" fontId="8" fillId="33" borderId="93" xfId="0" applyFont="1" applyFill="1" applyBorder="1" applyAlignment="1" applyProtection="1">
      <alignment horizontal="center" vertical="center"/>
      <protection/>
    </xf>
    <xf numFmtId="0" fontId="8" fillId="33" borderId="15" xfId="0" applyFont="1" applyFill="1" applyBorder="1" applyAlignment="1">
      <alignment horizontal="center"/>
    </xf>
    <xf numFmtId="3" fontId="4" fillId="0" borderId="60" xfId="0" applyNumberFormat="1" applyFont="1" applyFill="1" applyBorder="1" applyAlignment="1" applyProtection="1">
      <alignment vertical="center"/>
      <protection locked="0"/>
    </xf>
    <xf numFmtId="3" fontId="10" fillId="0" borderId="60" xfId="0" applyNumberFormat="1" applyFont="1" applyFill="1" applyBorder="1" applyAlignment="1" applyProtection="1">
      <alignment vertical="center"/>
      <protection locked="0"/>
    </xf>
    <xf numFmtId="3" fontId="4" fillId="0" borderId="93" xfId="0" applyNumberFormat="1" applyFont="1" applyFill="1" applyBorder="1" applyAlignment="1" applyProtection="1">
      <alignment vertical="center"/>
      <protection locked="0"/>
    </xf>
    <xf numFmtId="3" fontId="8" fillId="0" borderId="60" xfId="0" applyNumberFormat="1" applyFont="1" applyFill="1" applyBorder="1" applyAlignment="1" applyProtection="1">
      <alignment vertical="center"/>
      <protection locked="0"/>
    </xf>
    <xf numFmtId="0" fontId="8" fillId="33" borderId="0" xfId="0" applyFont="1" applyFill="1" applyBorder="1" applyAlignment="1">
      <alignment/>
    </xf>
    <xf numFmtId="3" fontId="27" fillId="0" borderId="10" xfId="78" applyNumberFormat="1" applyFont="1" applyFill="1" applyBorder="1" applyAlignment="1">
      <alignment horizontal="left" vertical="center" wrapText="1"/>
      <protection/>
    </xf>
    <xf numFmtId="3" fontId="27" fillId="0" borderId="22" xfId="78" applyNumberFormat="1" applyFont="1" applyFill="1" applyBorder="1" applyAlignment="1" applyProtection="1">
      <alignment horizontal="left" vertical="center"/>
      <protection hidden="1"/>
    </xf>
    <xf numFmtId="0" fontId="5" fillId="0" borderId="0" xfId="78" applyFont="1" applyFill="1" applyBorder="1" applyAlignment="1">
      <alignment vertical="center" wrapText="1"/>
      <protection/>
    </xf>
    <xf numFmtId="3" fontId="5" fillId="0" borderId="22" xfId="78" applyNumberFormat="1" applyFont="1" applyFill="1" applyBorder="1" applyAlignment="1" applyProtection="1">
      <alignment vertical="center"/>
      <protection locked="0"/>
    </xf>
    <xf numFmtId="3" fontId="27" fillId="0" borderId="136" xfId="78" applyNumberFormat="1" applyFont="1" applyFill="1" applyBorder="1" applyAlignment="1" applyProtection="1">
      <alignment horizontal="left" vertical="center"/>
      <protection hidden="1"/>
    </xf>
    <xf numFmtId="3" fontId="5" fillId="0" borderId="60" xfId="78" applyNumberFormat="1" applyFont="1" applyFill="1" applyBorder="1" applyAlignment="1">
      <alignment vertical="center"/>
      <protection/>
    </xf>
    <xf numFmtId="0" fontId="5" fillId="0" borderId="114" xfId="78" applyFont="1" applyFill="1" applyBorder="1" applyAlignment="1">
      <alignment horizontal="center" vertical="center"/>
      <protection/>
    </xf>
    <xf numFmtId="3" fontId="5" fillId="0" borderId="62" xfId="78" applyNumberFormat="1" applyFont="1" applyFill="1" applyBorder="1" applyAlignment="1" applyProtection="1">
      <alignment horizontal="left" vertical="center"/>
      <protection hidden="1"/>
    </xf>
    <xf numFmtId="3" fontId="5" fillId="0" borderId="114" xfId="78" applyNumberFormat="1" applyFont="1" applyFill="1" applyBorder="1" applyAlignment="1" applyProtection="1">
      <alignment horizontal="right" vertical="center"/>
      <protection hidden="1"/>
    </xf>
    <xf numFmtId="3" fontId="5" fillId="0" borderId="137" xfId="78" applyNumberFormat="1" applyFont="1" applyFill="1" applyBorder="1" applyAlignment="1" applyProtection="1">
      <alignment horizontal="right" vertical="center"/>
      <protection hidden="1"/>
    </xf>
    <xf numFmtId="0" fontId="5" fillId="0" borderId="10" xfId="78" applyFont="1" applyFill="1" applyBorder="1" applyAlignment="1">
      <alignment vertical="center" wrapText="1"/>
      <protection/>
    </xf>
    <xf numFmtId="3" fontId="5" fillId="0" borderId="62" xfId="78" applyNumberFormat="1" applyFont="1" applyFill="1" applyBorder="1" applyAlignment="1" applyProtection="1">
      <alignment horizontal="right" vertical="center"/>
      <protection hidden="1"/>
    </xf>
    <xf numFmtId="0" fontId="17" fillId="33" borderId="0" xfId="0" applyFont="1" applyFill="1" applyBorder="1" applyAlignment="1">
      <alignment/>
    </xf>
    <xf numFmtId="49" fontId="17" fillId="33" borderId="0" xfId="0" applyNumberFormat="1" applyFont="1" applyFill="1" applyBorder="1" applyAlignment="1">
      <alignment wrapText="1"/>
    </xf>
    <xf numFmtId="3" fontId="17" fillId="33" borderId="0" xfId="0" applyNumberFormat="1" applyFont="1" applyFill="1" applyBorder="1" applyAlignment="1">
      <alignment/>
    </xf>
    <xf numFmtId="3" fontId="17" fillId="33" borderId="0" xfId="0" applyNumberFormat="1" applyFont="1" applyFill="1" applyBorder="1" applyAlignment="1">
      <alignment horizontal="center"/>
    </xf>
    <xf numFmtId="0" fontId="17" fillId="33" borderId="0" xfId="0" applyFont="1" applyFill="1" applyBorder="1" applyAlignment="1">
      <alignment horizontal="center"/>
    </xf>
    <xf numFmtId="49" fontId="17" fillId="33" borderId="0" xfId="0" applyNumberFormat="1" applyFont="1" applyFill="1" applyBorder="1" applyAlignment="1">
      <alignment horizontal="center"/>
    </xf>
    <xf numFmtId="0" fontId="15" fillId="33" borderId="93" xfId="0" applyFont="1" applyFill="1" applyBorder="1" applyAlignment="1">
      <alignment horizontal="center"/>
    </xf>
    <xf numFmtId="49" fontId="15" fillId="33" borderId="93" xfId="0" applyNumberFormat="1" applyFont="1" applyFill="1" applyBorder="1" applyAlignment="1">
      <alignment horizontal="center" wrapText="1"/>
    </xf>
    <xf numFmtId="3" fontId="15" fillId="0" borderId="93" xfId="0" applyNumberFormat="1" applyFont="1" applyFill="1" applyBorder="1" applyAlignment="1">
      <alignment horizontal="center"/>
    </xf>
    <xf numFmtId="0" fontId="38" fillId="33" borderId="62" xfId="0" applyFont="1" applyFill="1" applyBorder="1" applyAlignment="1">
      <alignment horizontal="center"/>
    </xf>
    <xf numFmtId="49" fontId="38" fillId="33" borderId="62" xfId="0" applyNumberFormat="1" applyFont="1" applyFill="1" applyBorder="1" applyAlignment="1">
      <alignment/>
    </xf>
    <xf numFmtId="3" fontId="15" fillId="0" borderId="62" xfId="0" applyNumberFormat="1" applyFont="1" applyFill="1" applyBorder="1" applyAlignment="1">
      <alignment horizontal="right"/>
    </xf>
    <xf numFmtId="3" fontId="15" fillId="33" borderId="62" xfId="0" applyNumberFormat="1" applyFont="1" applyFill="1" applyBorder="1" applyAlignment="1">
      <alignment horizontal="right"/>
    </xf>
    <xf numFmtId="0" fontId="15" fillId="33" borderId="0" xfId="0" applyFont="1" applyFill="1" applyAlignment="1">
      <alignment/>
    </xf>
    <xf numFmtId="0" fontId="15" fillId="33" borderId="10" xfId="0" applyFont="1" applyFill="1" applyBorder="1" applyAlignment="1">
      <alignment horizontal="center"/>
    </xf>
    <xf numFmtId="49" fontId="15" fillId="33" borderId="10" xfId="0" applyNumberFormat="1" applyFont="1" applyFill="1" applyBorder="1" applyAlignment="1">
      <alignment/>
    </xf>
    <xf numFmtId="3" fontId="15" fillId="0" borderId="10" xfId="0" applyNumberFormat="1" applyFont="1" applyFill="1" applyBorder="1" applyAlignment="1">
      <alignment horizontal="right"/>
    </xf>
    <xf numFmtId="3" fontId="15" fillId="33" borderId="10" xfId="0" applyNumberFormat="1" applyFont="1" applyFill="1" applyBorder="1" applyAlignment="1">
      <alignment horizontal="right"/>
    </xf>
    <xf numFmtId="49" fontId="48" fillId="33" borderId="10" xfId="0" applyNumberFormat="1" applyFont="1" applyFill="1" applyBorder="1" applyAlignment="1">
      <alignment/>
    </xf>
    <xf numFmtId="49" fontId="17" fillId="33" borderId="10" xfId="0" applyNumberFormat="1" applyFont="1" applyFill="1" applyBorder="1" applyAlignment="1">
      <alignment/>
    </xf>
    <xf numFmtId="3" fontId="17" fillId="43" borderId="10" xfId="0" applyNumberFormat="1" applyFont="1" applyFill="1" applyBorder="1" applyAlignment="1">
      <alignment horizontal="right"/>
    </xf>
    <xf numFmtId="0" fontId="34" fillId="33" borderId="10" xfId="0" applyFont="1" applyFill="1" applyBorder="1" applyAlignment="1">
      <alignment horizontal="center"/>
    </xf>
    <xf numFmtId="49" fontId="34" fillId="33" borderId="10" xfId="0" applyNumberFormat="1" applyFont="1" applyFill="1" applyBorder="1" applyAlignment="1">
      <alignment/>
    </xf>
    <xf numFmtId="3" fontId="34" fillId="0" borderId="10" xfId="0" applyNumberFormat="1" applyFont="1" applyFill="1" applyBorder="1" applyAlignment="1">
      <alignment horizontal="right"/>
    </xf>
    <xf numFmtId="3" fontId="34" fillId="33" borderId="10" xfId="0" applyNumberFormat="1" applyFont="1" applyFill="1" applyBorder="1" applyAlignment="1">
      <alignment horizontal="right"/>
    </xf>
    <xf numFmtId="0" fontId="34" fillId="33" borderId="0" xfId="0" applyFont="1" applyFill="1" applyAlignment="1">
      <alignment/>
    </xf>
    <xf numFmtId="0" fontId="48" fillId="33" borderId="10" xfId="0" applyFont="1" applyFill="1" applyBorder="1" applyAlignment="1">
      <alignment horizontal="center"/>
    </xf>
    <xf numFmtId="0" fontId="17" fillId="33" borderId="10" xfId="0" applyFont="1" applyFill="1" applyBorder="1" applyAlignment="1">
      <alignment horizontal="center"/>
    </xf>
    <xf numFmtId="3" fontId="17" fillId="12" borderId="10" xfId="0" applyNumberFormat="1" applyFont="1" applyFill="1" applyBorder="1" applyAlignment="1">
      <alignment horizontal="right"/>
    </xf>
    <xf numFmtId="0" fontId="17" fillId="33" borderId="0" xfId="0" applyFont="1" applyFill="1" applyAlignment="1">
      <alignment/>
    </xf>
    <xf numFmtId="3" fontId="34" fillId="12" borderId="10" xfId="0" applyNumberFormat="1" applyFont="1" applyFill="1" applyBorder="1" applyAlignment="1">
      <alignment horizontal="right"/>
    </xf>
    <xf numFmtId="3" fontId="17" fillId="0" borderId="10" xfId="0" applyNumberFormat="1" applyFont="1" applyFill="1" applyBorder="1" applyAlignment="1">
      <alignment horizontal="right" vertical="center"/>
    </xf>
    <xf numFmtId="3" fontId="17" fillId="33" borderId="10" xfId="0" applyNumberFormat="1" applyFont="1" applyFill="1" applyBorder="1" applyAlignment="1">
      <alignment horizontal="right"/>
    </xf>
    <xf numFmtId="3" fontId="17" fillId="12" borderId="10" xfId="0" applyNumberFormat="1" applyFont="1" applyFill="1" applyBorder="1" applyAlignment="1">
      <alignment horizontal="right" vertical="center"/>
    </xf>
    <xf numFmtId="0" fontId="48" fillId="0" borderId="10" xfId="0" applyFont="1" applyFill="1" applyBorder="1" applyAlignment="1">
      <alignment horizontal="center"/>
    </xf>
    <xf numFmtId="3" fontId="34" fillId="0" borderId="10" xfId="0" applyNumberFormat="1" applyFont="1" applyFill="1" applyBorder="1" applyAlignment="1">
      <alignment horizontal="right" vertical="center"/>
    </xf>
    <xf numFmtId="49" fontId="34" fillId="0" borderId="10" xfId="0" applyNumberFormat="1" applyFont="1" applyFill="1" applyBorder="1" applyAlignment="1">
      <alignment/>
    </xf>
    <xf numFmtId="3" fontId="34" fillId="12" borderId="10" xfId="0" applyNumberFormat="1" applyFont="1" applyFill="1" applyBorder="1" applyAlignment="1">
      <alignment horizontal="right" vertical="center"/>
    </xf>
    <xf numFmtId="49" fontId="15" fillId="33" borderId="10" xfId="0" applyNumberFormat="1" applyFont="1" applyFill="1" applyBorder="1" applyAlignment="1">
      <alignment vertical="center"/>
    </xf>
    <xf numFmtId="3" fontId="48" fillId="0" borderId="10" xfId="0" applyNumberFormat="1" applyFont="1" applyFill="1" applyBorder="1" applyAlignment="1">
      <alignment horizontal="right" vertical="center"/>
    </xf>
    <xf numFmtId="0" fontId="36" fillId="33" borderId="10" xfId="0" applyFont="1" applyFill="1" applyBorder="1" applyAlignment="1">
      <alignment horizontal="center"/>
    </xf>
    <xf numFmtId="49" fontId="38" fillId="33" borderId="10" xfId="0" applyNumberFormat="1" applyFont="1" applyFill="1" applyBorder="1" applyAlignment="1">
      <alignment vertical="center"/>
    </xf>
    <xf numFmtId="3" fontId="15" fillId="44" borderId="10" xfId="0" applyNumberFormat="1" applyFont="1" applyFill="1" applyBorder="1" applyAlignment="1">
      <alignment horizontal="right" vertical="center"/>
    </xf>
    <xf numFmtId="0" fontId="38" fillId="33" borderId="10" xfId="0" applyFont="1" applyFill="1" applyBorder="1" applyAlignment="1">
      <alignment horizontal="center"/>
    </xf>
    <xf numFmtId="49" fontId="38" fillId="33" borderId="10" xfId="0" applyNumberFormat="1" applyFont="1" applyFill="1" applyBorder="1" applyAlignment="1">
      <alignment/>
    </xf>
    <xf numFmtId="49" fontId="15" fillId="33" borderId="10" xfId="0" applyNumberFormat="1" applyFont="1" applyFill="1" applyBorder="1" applyAlignment="1">
      <alignment/>
    </xf>
    <xf numFmtId="0" fontId="15" fillId="33" borderId="0" xfId="0" applyFont="1" applyFill="1" applyAlignment="1">
      <alignment/>
    </xf>
    <xf numFmtId="49" fontId="48" fillId="33" borderId="10" xfId="0" applyNumberFormat="1" applyFont="1" applyFill="1" applyBorder="1" applyAlignment="1">
      <alignment/>
    </xf>
    <xf numFmtId="0" fontId="17" fillId="33" borderId="0" xfId="0" applyFont="1" applyFill="1" applyAlignment="1">
      <alignment/>
    </xf>
    <xf numFmtId="0" fontId="15" fillId="0" borderId="10" xfId="0" applyFont="1" applyFill="1" applyBorder="1" applyAlignment="1">
      <alignment horizontal="center"/>
    </xf>
    <xf numFmtId="0" fontId="17" fillId="0" borderId="0" xfId="0" applyFont="1" applyFill="1" applyAlignment="1">
      <alignment/>
    </xf>
    <xf numFmtId="49" fontId="38" fillId="33" borderId="10" xfId="0" applyNumberFormat="1" applyFont="1" applyFill="1" applyBorder="1" applyAlignment="1">
      <alignment/>
    </xf>
    <xf numFmtId="0" fontId="17" fillId="33" borderId="0" xfId="0" applyFont="1" applyFill="1" applyAlignment="1">
      <alignment horizontal="center"/>
    </xf>
    <xf numFmtId="49" fontId="17" fillId="33" borderId="0" xfId="0" applyNumberFormat="1" applyFont="1" applyFill="1" applyAlignment="1">
      <alignment wrapText="1"/>
    </xf>
    <xf numFmtId="3" fontId="17" fillId="33" borderId="0" xfId="0" applyNumberFormat="1" applyFont="1" applyFill="1" applyAlignment="1">
      <alignment/>
    </xf>
    <xf numFmtId="49" fontId="17" fillId="43" borderId="10" xfId="0" applyNumberFormat="1" applyFont="1" applyFill="1" applyBorder="1" applyAlignment="1">
      <alignment/>
    </xf>
    <xf numFmtId="3" fontId="34" fillId="0" borderId="62" xfId="0" applyNumberFormat="1" applyFont="1" applyFill="1" applyBorder="1" applyAlignment="1">
      <alignment horizontal="right"/>
    </xf>
    <xf numFmtId="49" fontId="17" fillId="0" borderId="10" xfId="0" applyNumberFormat="1" applyFont="1" applyFill="1" applyBorder="1" applyAlignment="1">
      <alignment/>
    </xf>
    <xf numFmtId="0" fontId="34" fillId="0" borderId="10" xfId="0" applyFont="1" applyFill="1" applyBorder="1" applyAlignment="1">
      <alignment horizontal="center"/>
    </xf>
    <xf numFmtId="49" fontId="17" fillId="43" borderId="10" xfId="0" applyNumberFormat="1" applyFont="1" applyFill="1" applyBorder="1" applyAlignment="1">
      <alignment/>
    </xf>
    <xf numFmtId="49" fontId="34" fillId="0" borderId="10" xfId="0" applyNumberFormat="1" applyFont="1" applyFill="1" applyBorder="1" applyAlignment="1">
      <alignment horizontal="right"/>
    </xf>
    <xf numFmtId="49" fontId="34" fillId="0" borderId="10" xfId="0" applyNumberFormat="1" applyFont="1" applyFill="1" applyBorder="1" applyAlignment="1">
      <alignment horizontal="left"/>
    </xf>
    <xf numFmtId="49" fontId="34" fillId="7" borderId="10" xfId="0" applyNumberFormat="1" applyFont="1" applyFill="1" applyBorder="1" applyAlignment="1">
      <alignment horizontal="right"/>
    </xf>
    <xf numFmtId="3" fontId="17" fillId="12" borderId="100" xfId="0" applyNumberFormat="1" applyFont="1" applyFill="1" applyBorder="1" applyAlignment="1">
      <alignment horizontal="right" vertical="center"/>
    </xf>
    <xf numFmtId="3" fontId="17" fillId="45" borderId="10" xfId="0" applyNumberFormat="1" applyFont="1" applyFill="1" applyBorder="1" applyAlignment="1">
      <alignment horizontal="right"/>
    </xf>
    <xf numFmtId="49" fontId="34" fillId="45" borderId="10" xfId="0" applyNumberFormat="1" applyFont="1" applyFill="1" applyBorder="1" applyAlignment="1">
      <alignment horizontal="right"/>
    </xf>
    <xf numFmtId="3" fontId="17" fillId="7" borderId="100" xfId="0" applyNumberFormat="1" applyFont="1" applyFill="1" applyBorder="1" applyAlignment="1">
      <alignment horizontal="right" vertical="center"/>
    </xf>
    <xf numFmtId="3" fontId="17" fillId="0" borderId="88" xfId="0" applyNumberFormat="1" applyFont="1" applyFill="1" applyBorder="1" applyAlignment="1">
      <alignment horizontal="right" vertical="center"/>
    </xf>
    <xf numFmtId="3" fontId="34" fillId="0" borderId="59" xfId="0" applyNumberFormat="1" applyFont="1" applyFill="1" applyBorder="1" applyAlignment="1">
      <alignment horizontal="right"/>
    </xf>
    <xf numFmtId="3" fontId="34" fillId="0" borderId="100" xfId="0" applyNumberFormat="1" applyFont="1" applyFill="1" applyBorder="1" applyAlignment="1">
      <alignment horizontal="right" vertical="center"/>
    </xf>
    <xf numFmtId="3" fontId="34" fillId="0" borderId="19" xfId="0" applyNumberFormat="1" applyFont="1" applyFill="1" applyBorder="1" applyAlignment="1">
      <alignment horizontal="right"/>
    </xf>
    <xf numFmtId="0" fontId="17" fillId="12" borderId="0" xfId="0" applyFont="1" applyFill="1" applyAlignment="1">
      <alignment/>
    </xf>
    <xf numFmtId="3" fontId="17" fillId="7" borderId="10" xfId="0" applyNumberFormat="1" applyFont="1" applyFill="1" applyBorder="1" applyAlignment="1">
      <alignment horizontal="right" vertical="center"/>
    </xf>
    <xf numFmtId="3" fontId="17" fillId="7" borderId="10" xfId="0" applyNumberFormat="1" applyFont="1" applyFill="1" applyBorder="1" applyAlignment="1">
      <alignment horizontal="right"/>
    </xf>
    <xf numFmtId="49" fontId="17" fillId="12" borderId="10" xfId="0" applyNumberFormat="1" applyFont="1" applyFill="1" applyBorder="1" applyAlignment="1">
      <alignment/>
    </xf>
    <xf numFmtId="0" fontId="17" fillId="0" borderId="10" xfId="0" applyFont="1" applyFill="1" applyBorder="1" applyAlignment="1">
      <alignment horizontal="center"/>
    </xf>
    <xf numFmtId="49" fontId="15" fillId="0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/>
    </xf>
    <xf numFmtId="49" fontId="34" fillId="0" borderId="10" xfId="0" applyNumberFormat="1" applyFont="1" applyFill="1" applyBorder="1" applyAlignment="1">
      <alignment/>
    </xf>
    <xf numFmtId="49" fontId="17" fillId="12" borderId="10" xfId="0" applyNumberFormat="1" applyFont="1" applyFill="1" applyBorder="1" applyAlignment="1">
      <alignment/>
    </xf>
    <xf numFmtId="3" fontId="15" fillId="44" borderId="10" xfId="0" applyNumberFormat="1" applyFont="1" applyFill="1" applyBorder="1" applyAlignment="1">
      <alignment horizontal="right"/>
    </xf>
    <xf numFmtId="169" fontId="38" fillId="0" borderId="10" xfId="46" applyNumberFormat="1" applyFont="1" applyFill="1" applyBorder="1" applyAlignment="1">
      <alignment horizontal="left"/>
    </xf>
    <xf numFmtId="3" fontId="5" fillId="0" borderId="62" xfId="78" applyNumberFormat="1" applyFont="1" applyFill="1" applyBorder="1" applyAlignment="1" applyProtection="1">
      <alignment vertical="center"/>
      <protection hidden="1"/>
    </xf>
    <xf numFmtId="0" fontId="5" fillId="0" borderId="23" xfId="78" applyFont="1" applyFill="1" applyBorder="1" applyAlignment="1">
      <alignment vertical="center"/>
      <protection/>
    </xf>
    <xf numFmtId="3" fontId="5" fillId="0" borderId="19" xfId="78" applyNumberFormat="1" applyFont="1" applyFill="1" applyBorder="1" applyAlignment="1" applyProtection="1">
      <alignment vertical="center"/>
      <protection hidden="1"/>
    </xf>
    <xf numFmtId="3" fontId="5" fillId="0" borderId="10" xfId="78" applyNumberFormat="1" applyFont="1" applyFill="1" applyBorder="1" applyAlignment="1">
      <alignment vertical="center"/>
      <protection/>
    </xf>
    <xf numFmtId="3" fontId="5" fillId="0" borderId="10" xfId="78" applyNumberFormat="1" applyFont="1" applyFill="1" applyBorder="1" applyAlignment="1" applyProtection="1">
      <alignment horizontal="left" vertical="center"/>
      <protection hidden="1"/>
    </xf>
    <xf numFmtId="3" fontId="5" fillId="0" borderId="59" xfId="78" applyNumberFormat="1" applyFont="1" applyFill="1" applyBorder="1" applyAlignment="1" applyProtection="1">
      <alignment horizontal="left" vertical="center"/>
      <protection hidden="1"/>
    </xf>
    <xf numFmtId="3" fontId="5" fillId="0" borderId="26" xfId="78" applyNumberFormat="1" applyFont="1" applyFill="1" applyBorder="1" applyAlignment="1">
      <alignment horizontal="center" vertical="center"/>
      <protection/>
    </xf>
    <xf numFmtId="0" fontId="5" fillId="0" borderId="129" xfId="78" applyFont="1" applyFill="1" applyBorder="1" applyAlignment="1">
      <alignment vertical="center" wrapText="1"/>
      <protection/>
    </xf>
    <xf numFmtId="3" fontId="6" fillId="0" borderId="60" xfId="78" applyNumberFormat="1" applyFont="1" applyFill="1" applyBorder="1" applyAlignment="1" applyProtection="1">
      <alignment vertical="center"/>
      <protection locked="0"/>
    </xf>
    <xf numFmtId="3" fontId="5" fillId="0" borderId="131" xfId="78" applyNumberFormat="1" applyFont="1" applyFill="1" applyBorder="1" applyAlignment="1" applyProtection="1">
      <alignment vertical="center"/>
      <protection hidden="1"/>
    </xf>
    <xf numFmtId="3" fontId="6" fillId="46" borderId="93" xfId="78" applyNumberFormat="1" applyFont="1" applyFill="1" applyBorder="1" applyAlignment="1">
      <alignment vertical="center"/>
      <protection/>
    </xf>
    <xf numFmtId="3" fontId="5" fillId="0" borderId="19" xfId="78" applyNumberFormat="1" applyFont="1" applyFill="1" applyBorder="1" applyAlignment="1" applyProtection="1">
      <alignment horizontal="right" vertical="center"/>
      <protection hidden="1"/>
    </xf>
    <xf numFmtId="0" fontId="6" fillId="46" borderId="25" xfId="78" applyFont="1" applyFill="1" applyBorder="1" applyAlignment="1">
      <alignment vertical="center"/>
      <protection/>
    </xf>
    <xf numFmtId="0" fontId="6" fillId="46" borderId="26" xfId="78" applyFont="1" applyFill="1" applyBorder="1" applyAlignment="1">
      <alignment vertical="center"/>
      <protection/>
    </xf>
    <xf numFmtId="0" fontId="6" fillId="36" borderId="23" xfId="78" applyFont="1" applyFill="1" applyBorder="1" applyAlignment="1">
      <alignment vertical="center"/>
      <protection/>
    </xf>
    <xf numFmtId="0" fontId="4" fillId="47" borderId="80" xfId="0" applyFont="1" applyFill="1" applyBorder="1" applyAlignment="1">
      <alignment horizontal="center" vertical="center"/>
    </xf>
    <xf numFmtId="0" fontId="4" fillId="47" borderId="86" xfId="0" applyFont="1" applyFill="1" applyBorder="1" applyAlignment="1">
      <alignment horizontal="center" vertical="center"/>
    </xf>
    <xf numFmtId="0" fontId="4" fillId="47" borderId="84" xfId="0" applyFont="1" applyFill="1" applyBorder="1" applyAlignment="1">
      <alignment horizontal="center" vertical="center"/>
    </xf>
    <xf numFmtId="49" fontId="10" fillId="0" borderId="62" xfId="0" applyNumberFormat="1" applyFont="1" applyFill="1" applyBorder="1" applyAlignment="1">
      <alignment horizontal="center"/>
    </xf>
    <xf numFmtId="0" fontId="10" fillId="0" borderId="62" xfId="0" applyFont="1" applyFill="1" applyBorder="1" applyAlignment="1">
      <alignment/>
    </xf>
    <xf numFmtId="49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3" fontId="3" fillId="0" borderId="0" xfId="0" applyNumberFormat="1" applyFont="1" applyFill="1" applyAlignment="1">
      <alignment/>
    </xf>
    <xf numFmtId="0" fontId="8" fillId="0" borderId="10" xfId="0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49" fontId="8" fillId="0" borderId="122" xfId="0" applyNumberFormat="1" applyFont="1" applyFill="1" applyBorder="1" applyAlignment="1">
      <alignment horizontal="center" vertical="center"/>
    </xf>
    <xf numFmtId="0" fontId="8" fillId="0" borderId="122" xfId="0" applyFont="1" applyFill="1" applyBorder="1" applyAlignment="1">
      <alignment/>
    </xf>
    <xf numFmtId="49" fontId="10" fillId="0" borderId="122" xfId="0" applyNumberFormat="1" applyFont="1" applyFill="1" applyBorder="1" applyAlignment="1">
      <alignment horizontal="center" vertical="center"/>
    </xf>
    <xf numFmtId="0" fontId="10" fillId="0" borderId="122" xfId="0" applyFont="1" applyFill="1" applyBorder="1" applyAlignment="1">
      <alignment vertical="center"/>
    </xf>
    <xf numFmtId="49" fontId="8" fillId="0" borderId="93" xfId="0" applyNumberFormat="1" applyFont="1" applyFill="1" applyBorder="1" applyAlignment="1">
      <alignment horizontal="center" vertical="center"/>
    </xf>
    <xf numFmtId="0" fontId="10" fillId="0" borderId="93" xfId="0" applyFont="1" applyFill="1" applyBorder="1" applyAlignment="1">
      <alignment vertical="center"/>
    </xf>
    <xf numFmtId="0" fontId="4" fillId="0" borderId="93" xfId="0" applyFont="1" applyFill="1" applyBorder="1" applyAlignment="1">
      <alignment horizontal="center" vertical="center"/>
    </xf>
    <xf numFmtId="0" fontId="10" fillId="0" borderId="9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93" xfId="0" applyFont="1" applyFill="1" applyBorder="1" applyAlignment="1">
      <alignment vertical="center"/>
    </xf>
    <xf numFmtId="3" fontId="4" fillId="0" borderId="93" xfId="0" applyNumberFormat="1" applyFont="1" applyFill="1" applyBorder="1" applyAlignment="1">
      <alignment vertical="center"/>
    </xf>
    <xf numFmtId="49" fontId="10" fillId="0" borderId="62" xfId="0" applyNumberFormat="1" applyFont="1" applyFill="1" applyBorder="1" applyAlignment="1" applyProtection="1">
      <alignment horizontal="left" vertical="center"/>
      <protection/>
    </xf>
    <xf numFmtId="0" fontId="10" fillId="0" borderId="62" xfId="0" applyFont="1" applyFill="1" applyBorder="1" applyAlignment="1" applyProtection="1">
      <alignment horizontal="left" vertical="center"/>
      <protection/>
    </xf>
    <xf numFmtId="49" fontId="8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49" fontId="10" fillId="0" borderId="10" xfId="0" applyNumberFormat="1" applyFont="1" applyFill="1" applyBorder="1" applyAlignment="1" applyProtection="1">
      <alignment horizontal="left" vertical="center"/>
      <protection/>
    </xf>
    <xf numFmtId="0" fontId="10" fillId="0" borderId="10" xfId="0" applyFont="1" applyFill="1" applyBorder="1" applyAlignment="1" applyProtection="1">
      <alignment vertical="center"/>
      <protection/>
    </xf>
    <xf numFmtId="0" fontId="10" fillId="0" borderId="10" xfId="0" applyFont="1" applyFill="1" applyBorder="1" applyAlignment="1" applyProtection="1">
      <alignment horizontal="left" vertical="center"/>
      <protection/>
    </xf>
    <xf numFmtId="0" fontId="12" fillId="0" borderId="10" xfId="0" applyFont="1" applyFill="1" applyBorder="1" applyAlignment="1" applyProtection="1">
      <alignment vertical="center"/>
      <protection/>
    </xf>
    <xf numFmtId="0" fontId="8" fillId="0" borderId="60" xfId="0" applyFont="1" applyFill="1" applyBorder="1" applyAlignment="1" applyProtection="1">
      <alignment horizontal="left" vertical="center"/>
      <protection/>
    </xf>
    <xf numFmtId="0" fontId="8" fillId="0" borderId="60" xfId="0" applyFont="1" applyFill="1" applyBorder="1" applyAlignment="1" applyProtection="1">
      <alignment vertical="center"/>
      <protection/>
    </xf>
    <xf numFmtId="0" fontId="4" fillId="0" borderId="93" xfId="0" applyFont="1" applyFill="1" applyBorder="1" applyAlignment="1" applyProtection="1">
      <alignment horizontal="left" vertical="center"/>
      <protection/>
    </xf>
    <xf numFmtId="0" fontId="4" fillId="0" borderId="93" xfId="0" applyFont="1" applyFill="1" applyBorder="1" applyAlignment="1" applyProtection="1">
      <alignment vertical="center"/>
      <protection/>
    </xf>
    <xf numFmtId="0" fontId="10" fillId="0" borderId="62" xfId="0" applyFont="1" applyFill="1" applyBorder="1" applyAlignment="1" applyProtection="1">
      <alignment vertical="center"/>
      <protection/>
    </xf>
    <xf numFmtId="49" fontId="8" fillId="0" borderId="79" xfId="0" applyNumberFormat="1" applyFont="1" applyFill="1" applyBorder="1" applyAlignment="1" applyProtection="1">
      <alignment horizontal="center" vertical="center"/>
      <protection/>
    </xf>
    <xf numFmtId="0" fontId="8" fillId="0" borderId="138" xfId="0" applyFont="1" applyFill="1" applyBorder="1" applyAlignment="1">
      <alignment horizontal="left" vertical="center"/>
    </xf>
    <xf numFmtId="3" fontId="4" fillId="0" borderId="139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0" fontId="36" fillId="0" borderId="12" xfId="67" applyFont="1" applyFill="1" applyBorder="1" applyAlignment="1">
      <alignment horizontal="left" vertical="center"/>
      <protection/>
    </xf>
    <xf numFmtId="171" fontId="17" fillId="0" borderId="62" xfId="67" applyNumberFormat="1" applyFont="1" applyFill="1" applyBorder="1" applyAlignment="1">
      <alignment horizontal="center" vertical="center"/>
      <protection/>
    </xf>
    <xf numFmtId="0" fontId="36" fillId="0" borderId="99" xfId="67" applyFont="1" applyFill="1" applyBorder="1" applyAlignment="1">
      <alignment vertical="center" wrapText="1"/>
      <protection/>
    </xf>
    <xf numFmtId="171" fontId="17" fillId="0" borderId="60" xfId="67" applyNumberFormat="1" applyFont="1" applyFill="1" applyBorder="1" applyAlignment="1">
      <alignment horizontal="center" vertical="center"/>
      <protection/>
    </xf>
    <xf numFmtId="3" fontId="41" fillId="0" borderId="10" xfId="67" applyNumberFormat="1" applyFont="1" applyFill="1" applyBorder="1" applyAlignment="1">
      <alignment vertical="center" wrapText="1"/>
      <protection/>
    </xf>
    <xf numFmtId="3" fontId="41" fillId="0" borderId="10" xfId="67" applyNumberFormat="1" applyFont="1" applyFill="1" applyBorder="1" applyAlignment="1">
      <alignment horizontal="right" vertical="center"/>
      <protection/>
    </xf>
    <xf numFmtId="0" fontId="40" fillId="0" borderId="0" xfId="67" applyFont="1" applyAlignment="1">
      <alignment vertical="center"/>
      <protection/>
    </xf>
    <xf numFmtId="3" fontId="47" fillId="41" borderId="62" xfId="67" applyNumberFormat="1" applyFont="1" applyFill="1" applyBorder="1" applyAlignment="1">
      <alignment horizontal="right" vertical="center" wrapText="1"/>
      <protection/>
    </xf>
    <xf numFmtId="0" fontId="36" fillId="0" borderId="66" xfId="67" applyFont="1" applyBorder="1" applyAlignment="1">
      <alignment vertical="center"/>
      <protection/>
    </xf>
    <xf numFmtId="0" fontId="36" fillId="0" borderId="135" xfId="67" applyFont="1" applyFill="1" applyBorder="1" applyAlignment="1">
      <alignment vertical="center"/>
      <protection/>
    </xf>
    <xf numFmtId="49" fontId="17" fillId="0" borderId="62" xfId="0" applyNumberFormat="1" applyFont="1" applyFill="1" applyBorder="1" applyAlignment="1">
      <alignment horizontal="center" vertical="center"/>
    </xf>
    <xf numFmtId="0" fontId="17" fillId="0" borderId="62" xfId="0" applyFont="1" applyFill="1" applyBorder="1" applyAlignment="1">
      <alignment horizontal="left" wrapText="1"/>
    </xf>
    <xf numFmtId="49" fontId="17" fillId="0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left" wrapText="1"/>
    </xf>
    <xf numFmtId="3" fontId="17" fillId="0" borderId="10" xfId="0" applyNumberFormat="1" applyFont="1" applyFill="1" applyBorder="1" applyAlignment="1">
      <alignment/>
    </xf>
    <xf numFmtId="49" fontId="17" fillId="0" borderId="22" xfId="0" applyNumberFormat="1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left" wrapText="1"/>
    </xf>
    <xf numFmtId="49" fontId="17" fillId="0" borderId="60" xfId="0" applyNumberFormat="1" applyFont="1" applyFill="1" applyBorder="1" applyAlignment="1">
      <alignment horizontal="center" vertical="center"/>
    </xf>
    <xf numFmtId="0" fontId="17" fillId="0" borderId="60" xfId="0" applyFont="1" applyFill="1" applyBorder="1" applyAlignment="1">
      <alignment horizontal="left" wrapText="1"/>
    </xf>
    <xf numFmtId="0" fontId="17" fillId="0" borderId="0" xfId="0" applyFont="1" applyFill="1" applyAlignment="1">
      <alignment wrapText="1"/>
    </xf>
    <xf numFmtId="165" fontId="15" fillId="0" borderId="140" xfId="43" applyNumberFormat="1" applyFont="1" applyFill="1" applyBorder="1" applyAlignment="1" applyProtection="1">
      <alignment horizontal="right" vertical="center" shrinkToFit="1"/>
      <protection/>
    </xf>
    <xf numFmtId="165" fontId="15" fillId="0" borderId="121" xfId="43" applyNumberFormat="1" applyFont="1" applyFill="1" applyBorder="1" applyAlignment="1" applyProtection="1">
      <alignment horizontal="right" vertical="center" shrinkToFit="1"/>
      <protection/>
    </xf>
    <xf numFmtId="165" fontId="15" fillId="0" borderId="141" xfId="43" applyNumberFormat="1" applyFont="1" applyFill="1" applyBorder="1" applyAlignment="1" applyProtection="1">
      <alignment horizontal="right" vertical="center" shrinkToFit="1"/>
      <protection/>
    </xf>
    <xf numFmtId="165" fontId="15" fillId="0" borderId="122" xfId="43" applyNumberFormat="1" applyFont="1" applyFill="1" applyBorder="1" applyAlignment="1" applyProtection="1">
      <alignment horizontal="right" vertical="center" shrinkToFit="1"/>
      <protection/>
    </xf>
    <xf numFmtId="0" fontId="17" fillId="0" borderId="133" xfId="0" applyFont="1" applyFill="1" applyBorder="1" applyAlignment="1">
      <alignment/>
    </xf>
    <xf numFmtId="0" fontId="17" fillId="0" borderId="122" xfId="0" applyFont="1" applyFill="1" applyBorder="1" applyAlignment="1">
      <alignment horizontal="right"/>
    </xf>
    <xf numFmtId="0" fontId="17" fillId="0" borderId="135" xfId="0" applyFont="1" applyFill="1" applyBorder="1" applyAlignment="1">
      <alignment/>
    </xf>
    <xf numFmtId="0" fontId="17" fillId="0" borderId="88" xfId="0" applyFont="1" applyFill="1" applyBorder="1" applyAlignment="1">
      <alignment horizontal="left" wrapText="1"/>
    </xf>
    <xf numFmtId="3" fontId="17" fillId="0" borderId="61" xfId="0" applyNumberFormat="1" applyFont="1" applyFill="1" applyBorder="1" applyAlignment="1" applyProtection="1">
      <alignment/>
      <protection hidden="1"/>
    </xf>
    <xf numFmtId="49" fontId="88" fillId="0" borderId="12" xfId="76" applyNumberFormat="1" applyFont="1" applyFill="1" applyBorder="1" applyAlignment="1">
      <alignment horizontal="center" vertical="center"/>
      <protection/>
    </xf>
    <xf numFmtId="49" fontId="88" fillId="0" borderId="21" xfId="76" applyNumberFormat="1" applyFont="1" applyFill="1" applyBorder="1" applyAlignment="1">
      <alignment horizontal="center" vertical="center"/>
      <protection/>
    </xf>
    <xf numFmtId="0" fontId="17" fillId="0" borderId="101" xfId="0" applyFont="1" applyFill="1" applyBorder="1" applyAlignment="1">
      <alignment horizontal="left" wrapText="1"/>
    </xf>
    <xf numFmtId="3" fontId="15" fillId="0" borderId="61" xfId="0" applyNumberFormat="1" applyFont="1" applyFill="1" applyBorder="1" applyAlignment="1" applyProtection="1">
      <alignment/>
      <protection hidden="1"/>
    </xf>
    <xf numFmtId="0" fontId="17" fillId="0" borderId="74" xfId="0" applyFont="1" applyFill="1" applyBorder="1" applyAlignment="1">
      <alignment horizontal="left" wrapText="1"/>
    </xf>
    <xf numFmtId="0" fontId="15" fillId="0" borderId="19" xfId="0" applyFont="1" applyFill="1" applyBorder="1" applyAlignment="1">
      <alignment horizontal="right"/>
    </xf>
    <xf numFmtId="0" fontId="17" fillId="0" borderId="142" xfId="0" applyFont="1" applyFill="1" applyBorder="1" applyAlignment="1" applyProtection="1">
      <alignment horizontal="center"/>
      <protection hidden="1"/>
    </xf>
    <xf numFmtId="0" fontId="17" fillId="0" borderId="78" xfId="0" applyFont="1" applyFill="1" applyBorder="1" applyAlignment="1" applyProtection="1">
      <alignment/>
      <protection hidden="1"/>
    </xf>
    <xf numFmtId="3" fontId="17" fillId="0" borderId="114" xfId="69" applyNumberFormat="1" applyFont="1" applyFill="1" applyBorder="1" applyAlignment="1">
      <alignment horizontal="right" vertical="center"/>
      <protection/>
    </xf>
    <xf numFmtId="3" fontId="15" fillId="0" borderId="16" xfId="69" applyNumberFormat="1" applyFont="1" applyFill="1" applyBorder="1" applyAlignment="1">
      <alignment horizontal="right" vertical="center"/>
      <protection/>
    </xf>
    <xf numFmtId="3" fontId="14" fillId="0" borderId="15" xfId="69" applyNumberFormat="1" applyFont="1" applyFill="1" applyBorder="1" applyAlignment="1">
      <alignment horizontal="right" vertical="center"/>
      <protection/>
    </xf>
    <xf numFmtId="3" fontId="15" fillId="0" borderId="83" xfId="69" applyNumberFormat="1" applyFont="1" applyFill="1" applyBorder="1" applyAlignment="1">
      <alignment vertical="center"/>
      <protection/>
    </xf>
    <xf numFmtId="3" fontId="15" fillId="0" borderId="68" xfId="69" applyNumberFormat="1" applyFont="1" applyFill="1" applyBorder="1" applyAlignment="1">
      <alignment vertical="center"/>
      <protection/>
    </xf>
    <xf numFmtId="3" fontId="15" fillId="0" borderId="62" xfId="69" applyNumberFormat="1" applyFont="1" applyFill="1" applyBorder="1" applyAlignment="1">
      <alignment vertical="center" wrapText="1"/>
      <protection/>
    </xf>
    <xf numFmtId="3" fontId="15" fillId="0" borderId="93" xfId="69" applyNumberFormat="1" applyFont="1" applyFill="1" applyBorder="1" applyAlignment="1">
      <alignment vertical="center" wrapText="1"/>
      <protection/>
    </xf>
    <xf numFmtId="3" fontId="15" fillId="0" borderId="133" xfId="69" applyNumberFormat="1" applyFont="1" applyFill="1" applyBorder="1" applyAlignment="1">
      <alignment vertical="center" wrapText="1"/>
      <protection/>
    </xf>
    <xf numFmtId="3" fontId="14" fillId="0" borderId="83" xfId="69" applyNumberFormat="1" applyFont="1" applyFill="1" applyBorder="1" applyAlignment="1">
      <alignment vertical="center" wrapText="1"/>
      <protection/>
    </xf>
    <xf numFmtId="0" fontId="38" fillId="6" borderId="130" xfId="67" applyFont="1" applyFill="1" applyBorder="1" applyAlignment="1">
      <alignment horizontal="center" vertical="center" wrapText="1"/>
      <protection/>
    </xf>
    <xf numFmtId="3" fontId="37" fillId="6" borderId="130" xfId="67" applyNumberFormat="1" applyFont="1" applyFill="1" applyBorder="1" applyAlignment="1">
      <alignment horizontal="center" vertical="center" wrapText="1"/>
      <protection/>
    </xf>
    <xf numFmtId="169" fontId="37" fillId="0" borderId="10" xfId="46" applyNumberFormat="1" applyFont="1" applyFill="1" applyBorder="1" applyAlignment="1">
      <alignment horizontal="center"/>
    </xf>
    <xf numFmtId="0" fontId="36" fillId="0" borderId="10" xfId="67" applyFont="1" applyFill="1" applyBorder="1">
      <alignment/>
      <protection/>
    </xf>
    <xf numFmtId="0" fontId="37" fillId="6" borderId="10" xfId="67" applyFont="1" applyFill="1" applyBorder="1" applyAlignment="1">
      <alignment horizontal="center"/>
      <protection/>
    </xf>
    <xf numFmtId="3" fontId="37" fillId="6" borderId="10" xfId="67" applyNumberFormat="1" applyFont="1" applyFill="1" applyBorder="1">
      <alignment/>
      <protection/>
    </xf>
    <xf numFmtId="0" fontId="38" fillId="6" borderId="10" xfId="67" applyFont="1" applyFill="1" applyBorder="1" applyAlignment="1">
      <alignment horizontal="center"/>
      <protection/>
    </xf>
    <xf numFmtId="0" fontId="36" fillId="6" borderId="10" xfId="67" applyFont="1" applyFill="1" applyBorder="1" applyAlignment="1">
      <alignment vertical="center" wrapText="1"/>
      <protection/>
    </xf>
    <xf numFmtId="0" fontId="36" fillId="6" borderId="10" xfId="67" applyFont="1" applyFill="1" applyBorder="1" applyAlignment="1">
      <alignment horizontal="center" vertical="center" wrapText="1"/>
      <protection/>
    </xf>
    <xf numFmtId="0" fontId="36" fillId="6" borderId="10" xfId="67" applyFont="1" applyFill="1" applyBorder="1">
      <alignment/>
      <protection/>
    </xf>
    <xf numFmtId="0" fontId="38" fillId="6" borderId="10" xfId="67" applyFont="1" applyFill="1" applyBorder="1" applyAlignment="1">
      <alignment horizontal="center" vertical="center" wrapText="1"/>
      <protection/>
    </xf>
    <xf numFmtId="3" fontId="37" fillId="6" borderId="10" xfId="67" applyNumberFormat="1" applyFont="1" applyFill="1" applyBorder="1" applyAlignment="1">
      <alignment vertical="center" wrapText="1"/>
      <protection/>
    </xf>
    <xf numFmtId="0" fontId="43" fillId="0" borderId="10" xfId="67" applyFont="1" applyFill="1" applyBorder="1" applyAlignment="1">
      <alignment horizontal="left"/>
      <protection/>
    </xf>
    <xf numFmtId="0" fontId="13" fillId="0" borderId="10" xfId="67" applyFont="1" applyFill="1" applyBorder="1" applyAlignment="1">
      <alignment horizontal="left"/>
      <protection/>
    </xf>
    <xf numFmtId="0" fontId="14" fillId="0" borderId="10" xfId="67" applyFont="1" applyFill="1" applyBorder="1" applyAlignment="1">
      <alignment horizontal="center"/>
      <protection/>
    </xf>
    <xf numFmtId="3" fontId="14" fillId="0" borderId="10" xfId="67" applyNumberFormat="1" applyFont="1" applyFill="1" applyBorder="1" applyAlignment="1">
      <alignment horizontal="right"/>
      <protection/>
    </xf>
    <xf numFmtId="0" fontId="43" fillId="0" borderId="10" xfId="67" applyFont="1" applyFill="1" applyBorder="1" applyAlignment="1">
      <alignment horizontal="center"/>
      <protection/>
    </xf>
    <xf numFmtId="0" fontId="13" fillId="0" borderId="10" xfId="67" applyFont="1" applyFill="1" applyBorder="1" applyAlignment="1">
      <alignment horizontal="center"/>
      <protection/>
    </xf>
    <xf numFmtId="0" fontId="13" fillId="0" borderId="10" xfId="67" applyFont="1" applyFill="1" applyBorder="1" applyAlignment="1">
      <alignment wrapText="1"/>
      <protection/>
    </xf>
    <xf numFmtId="0" fontId="41" fillId="0" borderId="0" xfId="67" applyFont="1" applyFill="1">
      <alignment/>
      <protection/>
    </xf>
    <xf numFmtId="0" fontId="89" fillId="0" borderId="10" xfId="0" applyFont="1" applyFill="1" applyBorder="1" applyAlignment="1">
      <alignment/>
    </xf>
    <xf numFmtId="3" fontId="89" fillId="0" borderId="10" xfId="0" applyNumberFormat="1" applyFont="1" applyFill="1" applyBorder="1" applyAlignment="1">
      <alignment/>
    </xf>
    <xf numFmtId="0" fontId="36" fillId="0" borderId="10" xfId="67" applyFont="1" applyFill="1" applyBorder="1" applyAlignment="1">
      <alignment horizontal="center"/>
      <protection/>
    </xf>
    <xf numFmtId="0" fontId="38" fillId="0" borderId="10" xfId="67" applyFont="1" applyFill="1" applyBorder="1">
      <alignment/>
      <protection/>
    </xf>
    <xf numFmtId="3" fontId="38" fillId="0" borderId="10" xfId="67" applyNumberFormat="1" applyFont="1" applyFill="1" applyBorder="1" applyAlignment="1">
      <alignment horizontal="right"/>
      <protection/>
    </xf>
    <xf numFmtId="3" fontId="36" fillId="0" borderId="0" xfId="67" applyNumberFormat="1" applyFont="1" applyFill="1">
      <alignment/>
      <protection/>
    </xf>
    <xf numFmtId="3" fontId="3" fillId="0" borderId="0" xfId="0" applyNumberFormat="1" applyFont="1" applyFill="1" applyAlignment="1">
      <alignment/>
    </xf>
    <xf numFmtId="173" fontId="2" fillId="33" borderId="80" xfId="78" applyNumberFormat="1" applyFont="1" applyFill="1" applyBorder="1" applyAlignment="1">
      <alignment horizontal="left"/>
      <protection/>
    </xf>
    <xf numFmtId="173" fontId="2" fillId="33" borderId="143" xfId="78" applyNumberFormat="1" applyFont="1" applyFill="1" applyBorder="1">
      <alignment/>
      <protection/>
    </xf>
    <xf numFmtId="0" fontId="9" fillId="33" borderId="143" xfId="78" applyFill="1" applyBorder="1" applyAlignment="1">
      <alignment horizontal="center"/>
      <protection/>
    </xf>
    <xf numFmtId="0" fontId="3" fillId="33" borderId="143" xfId="78" applyFont="1" applyFill="1" applyBorder="1">
      <alignment/>
      <protection/>
    </xf>
    <xf numFmtId="0" fontId="3" fillId="0" borderId="143" xfId="78" applyFont="1" applyBorder="1">
      <alignment/>
      <protection/>
    </xf>
    <xf numFmtId="0" fontId="3" fillId="33" borderId="143" xfId="0" applyFont="1" applyFill="1" applyBorder="1" applyAlignment="1">
      <alignment horizontal="right"/>
    </xf>
    <xf numFmtId="0" fontId="3" fillId="33" borderId="86" xfId="78" applyFont="1" applyFill="1" applyBorder="1">
      <alignment/>
      <protection/>
    </xf>
    <xf numFmtId="0" fontId="3" fillId="33" borderId="86" xfId="78" applyFont="1" applyFill="1" applyBorder="1" applyAlignment="1">
      <alignment horizontal="center"/>
      <protection/>
    </xf>
    <xf numFmtId="0" fontId="3" fillId="0" borderId="0" xfId="78" applyFont="1" applyBorder="1">
      <alignment/>
      <protection/>
    </xf>
    <xf numFmtId="0" fontId="3" fillId="0" borderId="144" xfId="78" applyFont="1" applyFill="1" applyBorder="1" applyAlignment="1">
      <alignment horizontal="center"/>
      <protection/>
    </xf>
    <xf numFmtId="3" fontId="5" fillId="33" borderId="145" xfId="78" applyNumberFormat="1" applyFont="1" applyFill="1" applyBorder="1">
      <alignment/>
      <protection/>
    </xf>
    <xf numFmtId="3" fontId="5" fillId="0" borderId="13" xfId="78" applyNumberFormat="1" applyFont="1" applyFill="1" applyBorder="1" applyAlignment="1">
      <alignment vertical="center" wrapText="1"/>
      <protection/>
    </xf>
    <xf numFmtId="3" fontId="27" fillId="0" borderId="13" xfId="78" applyNumberFormat="1" applyFont="1" applyFill="1" applyBorder="1" applyAlignment="1">
      <alignment horizontal="left" vertical="center" wrapText="1"/>
      <protection/>
    </xf>
    <xf numFmtId="3" fontId="27" fillId="33" borderId="13" xfId="78" applyNumberFormat="1" applyFont="1" applyFill="1" applyBorder="1" applyAlignment="1">
      <alignment horizontal="left" vertical="center" wrapText="1"/>
      <protection/>
    </xf>
    <xf numFmtId="3" fontId="5" fillId="33" borderId="13" xfId="78" applyNumberFormat="1" applyFont="1" applyFill="1" applyBorder="1" applyAlignment="1">
      <alignment vertical="center" wrapText="1"/>
      <protection/>
    </xf>
    <xf numFmtId="3" fontId="6" fillId="33" borderId="146" xfId="78" applyNumberFormat="1" applyFont="1" applyFill="1" applyBorder="1" applyAlignment="1">
      <alignment vertical="center" wrapText="1"/>
      <protection/>
    </xf>
    <xf numFmtId="3" fontId="5" fillId="0" borderId="145" xfId="78" applyNumberFormat="1" applyFont="1" applyFill="1" applyBorder="1" applyAlignment="1" applyProtection="1">
      <alignment vertical="center"/>
      <protection hidden="1"/>
    </xf>
    <xf numFmtId="3" fontId="27" fillId="0" borderId="13" xfId="78" applyNumberFormat="1" applyFont="1" applyFill="1" applyBorder="1" applyAlignment="1" applyProtection="1">
      <alignment horizontal="left" vertical="center"/>
      <protection hidden="1"/>
    </xf>
    <xf numFmtId="3" fontId="27" fillId="0" borderId="147" xfId="78" applyNumberFormat="1" applyFont="1" applyFill="1" applyBorder="1" applyAlignment="1" applyProtection="1">
      <alignment horizontal="left" vertical="center"/>
      <protection hidden="1"/>
    </xf>
    <xf numFmtId="3" fontId="5" fillId="0" borderId="146" xfId="78" applyNumberFormat="1" applyFont="1" applyFill="1" applyBorder="1" applyAlignment="1" applyProtection="1">
      <alignment vertical="center"/>
      <protection hidden="1"/>
    </xf>
    <xf numFmtId="3" fontId="6" fillId="36" borderId="120" xfId="78" applyNumberFormat="1" applyFont="1" applyFill="1" applyBorder="1" applyAlignment="1">
      <alignment vertical="center"/>
      <protection/>
    </xf>
    <xf numFmtId="0" fontId="5" fillId="0" borderId="12" xfId="78" applyFont="1" applyFill="1" applyBorder="1" applyAlignment="1">
      <alignment horizontal="center" vertical="center"/>
      <protection/>
    </xf>
    <xf numFmtId="3" fontId="5" fillId="33" borderId="146" xfId="78" applyNumberFormat="1" applyFont="1" applyFill="1" applyBorder="1" applyAlignment="1" applyProtection="1">
      <alignment horizontal="left" vertical="center"/>
      <protection hidden="1"/>
    </xf>
    <xf numFmtId="3" fontId="5" fillId="0" borderId="68" xfId="78" applyNumberFormat="1" applyFont="1" applyFill="1" applyBorder="1" applyAlignment="1" applyProtection="1">
      <alignment vertical="center"/>
      <protection hidden="1"/>
    </xf>
    <xf numFmtId="3" fontId="5" fillId="0" borderId="120" xfId="78" applyNumberFormat="1" applyFont="1" applyFill="1" applyBorder="1" applyAlignment="1" applyProtection="1">
      <alignment vertical="center"/>
      <protection hidden="1"/>
    </xf>
    <xf numFmtId="3" fontId="6" fillId="0" borderId="68" xfId="78" applyNumberFormat="1" applyFont="1" applyFill="1" applyBorder="1" applyAlignment="1">
      <alignment vertical="center"/>
      <protection/>
    </xf>
    <xf numFmtId="3" fontId="17" fillId="38" borderId="0" xfId="69" applyNumberFormat="1" applyFont="1" applyFill="1" applyBorder="1" applyAlignment="1">
      <alignment horizontal="right"/>
      <protection/>
    </xf>
    <xf numFmtId="3" fontId="8" fillId="0" borderId="0" xfId="0" applyNumberFormat="1" applyFont="1" applyFill="1" applyBorder="1" applyAlignment="1">
      <alignment/>
    </xf>
    <xf numFmtId="0" fontId="38" fillId="0" borderId="0" xfId="67" applyFont="1" applyBorder="1" applyAlignment="1">
      <alignment vertical="center"/>
      <protection/>
    </xf>
    <xf numFmtId="3" fontId="34" fillId="33" borderId="0" xfId="0" applyNumberFormat="1" applyFont="1" applyFill="1" applyAlignment="1">
      <alignment/>
    </xf>
    <xf numFmtId="0" fontId="8" fillId="33" borderId="16" xfId="0" applyFont="1" applyFill="1" applyBorder="1" applyAlignment="1">
      <alignment horizontal="center"/>
    </xf>
    <xf numFmtId="0" fontId="8" fillId="33" borderId="120" xfId="0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3" fontId="10" fillId="0" borderId="145" xfId="0" applyNumberFormat="1" applyFont="1" applyFill="1" applyBorder="1" applyAlignment="1">
      <alignment/>
    </xf>
    <xf numFmtId="49" fontId="4" fillId="0" borderId="12" xfId="0" applyNumberFormat="1" applyFont="1" applyFill="1" applyBorder="1" applyAlignment="1">
      <alignment horizontal="center"/>
    </xf>
    <xf numFmtId="3" fontId="10" fillId="0" borderId="13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>
      <alignment/>
    </xf>
    <xf numFmtId="49" fontId="8" fillId="0" borderId="12" xfId="0" applyNumberFormat="1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>
      <alignment/>
    </xf>
    <xf numFmtId="49" fontId="8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49" fontId="8" fillId="0" borderId="121" xfId="0" applyNumberFormat="1" applyFont="1" applyFill="1" applyBorder="1" applyAlignment="1">
      <alignment horizontal="center" vertical="center"/>
    </xf>
    <xf numFmtId="3" fontId="8" fillId="0" borderId="144" xfId="0" applyNumberFormat="1" applyFont="1" applyFill="1" applyBorder="1" applyAlignment="1">
      <alignment/>
    </xf>
    <xf numFmtId="49" fontId="10" fillId="0" borderId="121" xfId="0" applyNumberFormat="1" applyFont="1" applyFill="1" applyBorder="1" applyAlignment="1">
      <alignment horizontal="center" vertical="center"/>
    </xf>
    <xf numFmtId="3" fontId="10" fillId="0" borderId="146" xfId="0" applyNumberFormat="1" applyFont="1" applyFill="1" applyBorder="1" applyAlignment="1">
      <alignment/>
    </xf>
    <xf numFmtId="49" fontId="4" fillId="0" borderId="16" xfId="0" applyNumberFormat="1" applyFont="1" applyFill="1" applyBorder="1" applyAlignment="1">
      <alignment horizontal="center" vertical="center"/>
    </xf>
    <xf numFmtId="3" fontId="10" fillId="0" borderId="120" xfId="0" applyNumberFormat="1" applyFont="1" applyFill="1" applyBorder="1" applyAlignment="1">
      <alignment/>
    </xf>
    <xf numFmtId="3" fontId="10" fillId="0" borderId="146" xfId="0" applyNumberFormat="1" applyFont="1" applyFill="1" applyBorder="1" applyAlignment="1">
      <alignment vertical="center"/>
    </xf>
    <xf numFmtId="3" fontId="4" fillId="0" borderId="120" xfId="0" applyNumberFormat="1" applyFont="1" applyFill="1" applyBorder="1" applyAlignment="1">
      <alignment vertical="center"/>
    </xf>
    <xf numFmtId="49" fontId="8" fillId="0" borderId="18" xfId="0" applyNumberFormat="1" applyFont="1" applyFill="1" applyBorder="1" applyAlignment="1" applyProtection="1">
      <alignment horizontal="center" vertical="center"/>
      <protection/>
    </xf>
    <xf numFmtId="3" fontId="10" fillId="0" borderId="145" xfId="0" applyNumberFormat="1" applyFont="1" applyFill="1" applyBorder="1" applyAlignment="1" applyProtection="1">
      <alignment vertical="center"/>
      <protection/>
    </xf>
    <xf numFmtId="49" fontId="8" fillId="0" borderId="12" xfId="0" applyNumberFormat="1" applyFont="1" applyFill="1" applyBorder="1" applyAlignment="1" applyProtection="1">
      <alignment horizontal="center" vertical="center"/>
      <protection/>
    </xf>
    <xf numFmtId="3" fontId="8" fillId="0" borderId="13" xfId="0" applyNumberFormat="1" applyFont="1" applyFill="1" applyBorder="1" applyAlignment="1" applyProtection="1">
      <alignment vertical="center"/>
      <protection locked="0"/>
    </xf>
    <xf numFmtId="3" fontId="4" fillId="0" borderId="13" xfId="0" applyNumberFormat="1" applyFont="1" applyFill="1" applyBorder="1" applyAlignment="1" applyProtection="1">
      <alignment vertical="center"/>
      <protection locked="0"/>
    </xf>
    <xf numFmtId="3" fontId="10" fillId="0" borderId="13" xfId="0" applyNumberFormat="1" applyFont="1" applyFill="1" applyBorder="1" applyAlignment="1" applyProtection="1">
      <alignment vertical="center"/>
      <protection locked="0"/>
    </xf>
    <xf numFmtId="3" fontId="12" fillId="0" borderId="13" xfId="0" applyNumberFormat="1" applyFont="1" applyFill="1" applyBorder="1" applyAlignment="1" applyProtection="1">
      <alignment vertical="center"/>
      <protection/>
    </xf>
    <xf numFmtId="3" fontId="12" fillId="0" borderId="13" xfId="0" applyNumberFormat="1" applyFont="1" applyFill="1" applyBorder="1" applyAlignment="1" applyProtection="1">
      <alignment vertical="center"/>
      <protection locked="0"/>
    </xf>
    <xf numFmtId="3" fontId="10" fillId="0" borderId="13" xfId="0" applyNumberFormat="1" applyFont="1" applyFill="1" applyBorder="1" applyAlignment="1" applyProtection="1">
      <alignment vertical="center"/>
      <protection/>
    </xf>
    <xf numFmtId="49" fontId="8" fillId="0" borderId="58" xfId="0" applyNumberFormat="1" applyFont="1" applyFill="1" applyBorder="1" applyAlignment="1" applyProtection="1">
      <alignment horizontal="center" vertical="center"/>
      <protection/>
    </xf>
    <xf numFmtId="3" fontId="10" fillId="0" borderId="146" xfId="0" applyNumberFormat="1" applyFont="1" applyFill="1" applyBorder="1" applyAlignment="1" applyProtection="1">
      <alignment vertical="center"/>
      <protection locked="0"/>
    </xf>
    <xf numFmtId="49" fontId="8" fillId="0" borderId="16" xfId="0" applyNumberFormat="1" applyFont="1" applyFill="1" applyBorder="1" applyAlignment="1" applyProtection="1">
      <alignment horizontal="center" vertical="center"/>
      <protection/>
    </xf>
    <xf numFmtId="3" fontId="4" fillId="0" borderId="120" xfId="0" applyNumberFormat="1" applyFont="1" applyFill="1" applyBorder="1" applyAlignment="1" applyProtection="1">
      <alignment vertical="center"/>
      <protection locked="0"/>
    </xf>
    <xf numFmtId="3" fontId="8" fillId="0" borderId="146" xfId="0" applyNumberFormat="1" applyFont="1" applyFill="1" applyBorder="1" applyAlignment="1" applyProtection="1">
      <alignment vertical="center"/>
      <protection locked="0"/>
    </xf>
    <xf numFmtId="3" fontId="5" fillId="0" borderId="13" xfId="78" applyNumberFormat="1" applyFont="1" applyFill="1" applyBorder="1" applyAlignment="1" applyProtection="1">
      <alignment horizontal="left" vertical="center"/>
      <protection hidden="1"/>
    </xf>
    <xf numFmtId="3" fontId="5" fillId="0" borderId="67" xfId="78" applyNumberFormat="1" applyFont="1" applyFill="1" applyBorder="1" applyAlignment="1">
      <alignment vertical="center"/>
      <protection/>
    </xf>
    <xf numFmtId="0" fontId="15" fillId="0" borderId="12" xfId="0" applyFont="1" applyFill="1" applyBorder="1" applyAlignment="1">
      <alignment horizontal="center"/>
    </xf>
    <xf numFmtId="165" fontId="17" fillId="0" borderId="145" xfId="43" applyNumberFormat="1" applyFont="1" applyFill="1" applyBorder="1" applyAlignment="1" applyProtection="1">
      <alignment/>
      <protection/>
    </xf>
    <xf numFmtId="49" fontId="17" fillId="0" borderId="12" xfId="0" applyNumberFormat="1" applyFont="1" applyFill="1" applyBorder="1" applyAlignment="1">
      <alignment horizontal="center" vertical="center" wrapText="1"/>
    </xf>
    <xf numFmtId="165" fontId="17" fillId="0" borderId="13" xfId="43" applyNumberFormat="1" applyFont="1" applyFill="1" applyBorder="1" applyAlignment="1" applyProtection="1">
      <alignment/>
      <protection/>
    </xf>
    <xf numFmtId="0" fontId="15" fillId="0" borderId="12" xfId="0" applyFont="1" applyFill="1" applyBorder="1" applyAlignment="1">
      <alignment horizontal="right"/>
    </xf>
    <xf numFmtId="165" fontId="15" fillId="0" borderId="145" xfId="43" applyNumberFormat="1" applyFont="1" applyFill="1" applyBorder="1" applyAlignment="1" applyProtection="1">
      <alignment horizontal="right" shrinkToFit="1"/>
      <protection/>
    </xf>
    <xf numFmtId="0" fontId="15" fillId="0" borderId="58" xfId="0" applyFont="1" applyFill="1" applyBorder="1" applyAlignment="1">
      <alignment horizontal="center"/>
    </xf>
    <xf numFmtId="165" fontId="17" fillId="0" borderId="146" xfId="43" applyNumberFormat="1" applyFont="1" applyFill="1" applyBorder="1" applyAlignment="1" applyProtection="1">
      <alignment horizontal="right" shrinkToFit="1"/>
      <protection/>
    </xf>
    <xf numFmtId="49" fontId="17" fillId="0" borderId="12" xfId="0" applyNumberFormat="1" applyFont="1" applyFill="1" applyBorder="1" applyAlignment="1">
      <alignment horizontal="center" vertical="center"/>
    </xf>
    <xf numFmtId="165" fontId="15" fillId="0" borderId="148" xfId="43" applyNumberFormat="1" applyFont="1" applyFill="1" applyBorder="1" applyAlignment="1" applyProtection="1">
      <alignment horizontal="right"/>
      <protection/>
    </xf>
    <xf numFmtId="165" fontId="15" fillId="0" borderId="149" xfId="43" applyNumberFormat="1" applyFont="1" applyFill="1" applyBorder="1" applyAlignment="1" applyProtection="1">
      <alignment vertical="center"/>
      <protection/>
    </xf>
    <xf numFmtId="3" fontId="15" fillId="0" borderId="120" xfId="43" applyNumberFormat="1" applyFont="1" applyFill="1" applyBorder="1" applyAlignment="1" applyProtection="1">
      <alignment vertical="center"/>
      <protection/>
    </xf>
    <xf numFmtId="165" fontId="17" fillId="0" borderId="120" xfId="43" applyNumberFormat="1" applyFont="1" applyFill="1" applyBorder="1" applyAlignment="1" applyProtection="1">
      <alignment vertical="center"/>
      <protection/>
    </xf>
    <xf numFmtId="165" fontId="15" fillId="0" borderId="115" xfId="43" applyNumberFormat="1" applyFont="1" applyFill="1" applyBorder="1" applyAlignment="1" applyProtection="1">
      <alignment vertical="center"/>
      <protection/>
    </xf>
    <xf numFmtId="0" fontId="13" fillId="0" borderId="0" xfId="69" applyFont="1" applyFill="1" applyBorder="1">
      <alignment/>
      <protection/>
    </xf>
    <xf numFmtId="0" fontId="15" fillId="0" borderId="0" xfId="69" applyFont="1" applyFill="1" applyBorder="1">
      <alignment/>
      <protection/>
    </xf>
    <xf numFmtId="0" fontId="15" fillId="0" borderId="18" xfId="69" applyFont="1" applyFill="1" applyBorder="1" applyAlignment="1">
      <alignment horizontal="center" vertical="center"/>
      <protection/>
    </xf>
    <xf numFmtId="3" fontId="15" fillId="0" borderId="145" xfId="69" applyNumberFormat="1" applyFont="1" applyFill="1" applyBorder="1" applyAlignment="1">
      <alignment vertical="center"/>
      <protection/>
    </xf>
    <xf numFmtId="0" fontId="15" fillId="0" borderId="12" xfId="69" applyFont="1" applyFill="1" applyBorder="1" applyAlignment="1">
      <alignment horizontal="center" vertical="center"/>
      <protection/>
    </xf>
    <xf numFmtId="3" fontId="15" fillId="0" borderId="13" xfId="69" applyNumberFormat="1" applyFont="1" applyFill="1" applyBorder="1" applyAlignment="1">
      <alignment vertical="center"/>
      <protection/>
    </xf>
    <xf numFmtId="0" fontId="17" fillId="0" borderId="12" xfId="69" applyFont="1" applyFill="1" applyBorder="1" applyAlignment="1">
      <alignment vertical="center"/>
      <protection/>
    </xf>
    <xf numFmtId="3" fontId="15" fillId="0" borderId="145" xfId="69" applyNumberFormat="1" applyFont="1" applyFill="1" applyBorder="1" applyAlignment="1">
      <alignment horizontal="right" vertical="center"/>
      <protection/>
    </xf>
    <xf numFmtId="3" fontId="15" fillId="0" borderId="13" xfId="69" applyNumberFormat="1" applyFont="1" applyFill="1" applyBorder="1" applyAlignment="1">
      <alignment horizontal="right" vertical="center"/>
      <protection/>
    </xf>
    <xf numFmtId="0" fontId="25" fillId="33" borderId="86" xfId="78" applyFont="1" applyFill="1" applyBorder="1" applyAlignment="1">
      <alignment horizontal="center"/>
      <protection/>
    </xf>
    <xf numFmtId="0" fontId="25" fillId="33" borderId="0" xfId="78" applyFont="1" applyFill="1" applyBorder="1" applyAlignment="1">
      <alignment horizontal="center"/>
      <protection/>
    </xf>
    <xf numFmtId="0" fontId="3" fillId="33" borderId="86" xfId="78" applyFont="1" applyFill="1" applyBorder="1" applyAlignment="1">
      <alignment horizontal="center"/>
      <protection/>
    </xf>
    <xf numFmtId="0" fontId="3" fillId="33" borderId="0" xfId="78" applyFont="1" applyFill="1" applyBorder="1" applyAlignment="1">
      <alignment horizontal="center"/>
      <protection/>
    </xf>
    <xf numFmtId="0" fontId="7" fillId="0" borderId="64" xfId="78" applyFont="1" applyFill="1" applyBorder="1" applyAlignment="1">
      <alignment horizontal="center" vertical="center" wrapText="1"/>
      <protection/>
    </xf>
    <xf numFmtId="0" fontId="7" fillId="0" borderId="63" xfId="78" applyFont="1" applyFill="1" applyBorder="1" applyAlignment="1">
      <alignment horizontal="center" vertical="center" wrapText="1"/>
      <protection/>
    </xf>
    <xf numFmtId="0" fontId="7" fillId="0" borderId="79" xfId="78" applyFont="1" applyFill="1" applyBorder="1" applyAlignment="1">
      <alignment horizontal="center" vertical="center" wrapText="1"/>
      <protection/>
    </xf>
    <xf numFmtId="0" fontId="6" fillId="36" borderId="72" xfId="78" applyFont="1" applyFill="1" applyBorder="1" applyAlignment="1">
      <alignment horizontal="center" vertical="center"/>
      <protection/>
    </xf>
    <xf numFmtId="0" fontId="6" fillId="36" borderId="118" xfId="78" applyFont="1" applyFill="1" applyBorder="1" applyAlignment="1">
      <alignment horizontal="center" vertical="center"/>
      <protection/>
    </xf>
    <xf numFmtId="3" fontId="6" fillId="44" borderId="150" xfId="78" applyNumberFormat="1" applyFont="1" applyFill="1" applyBorder="1" applyAlignment="1">
      <alignment horizontal="center" vertical="center"/>
      <protection/>
    </xf>
    <xf numFmtId="3" fontId="6" fillId="44" borderId="60" xfId="78" applyNumberFormat="1" applyFont="1" applyFill="1" applyBorder="1" applyAlignment="1">
      <alignment horizontal="center" vertical="center"/>
      <protection/>
    </xf>
    <xf numFmtId="0" fontId="6" fillId="36" borderId="151" xfId="78" applyFont="1" applyFill="1" applyBorder="1" applyAlignment="1">
      <alignment horizontal="center" vertical="center"/>
      <protection/>
    </xf>
    <xf numFmtId="0" fontId="6" fillId="36" borderId="102" xfId="78" applyFont="1" applyFill="1" applyBorder="1" applyAlignment="1">
      <alignment horizontal="center" vertical="center"/>
      <protection/>
    </xf>
    <xf numFmtId="3" fontId="6" fillId="46" borderId="150" xfId="78" applyNumberFormat="1" applyFont="1" applyFill="1" applyBorder="1" applyAlignment="1">
      <alignment horizontal="center" vertical="center"/>
      <protection/>
    </xf>
    <xf numFmtId="3" fontId="6" fillId="46" borderId="60" xfId="78" applyNumberFormat="1" applyFont="1" applyFill="1" applyBorder="1" applyAlignment="1">
      <alignment horizontal="center" vertical="center"/>
      <protection/>
    </xf>
    <xf numFmtId="3" fontId="6" fillId="46" borderId="152" xfId="78" applyNumberFormat="1" applyFont="1" applyFill="1" applyBorder="1" applyAlignment="1">
      <alignment horizontal="center" vertical="center"/>
      <protection/>
    </xf>
    <xf numFmtId="3" fontId="6" fillId="46" borderId="146" xfId="78" applyNumberFormat="1" applyFont="1" applyFill="1" applyBorder="1" applyAlignment="1">
      <alignment horizontal="center" vertical="center"/>
      <protection/>
    </xf>
    <xf numFmtId="0" fontId="6" fillId="36" borderId="153" xfId="78" applyFont="1" applyFill="1" applyBorder="1" applyAlignment="1">
      <alignment horizontal="center" vertical="center"/>
      <protection/>
    </xf>
    <xf numFmtId="0" fontId="6" fillId="36" borderId="96" xfId="78" applyFont="1" applyFill="1" applyBorder="1" applyAlignment="1">
      <alignment horizontal="center" vertical="center"/>
      <protection/>
    </xf>
    <xf numFmtId="3" fontId="6" fillId="44" borderId="154" xfId="78" applyNumberFormat="1" applyFont="1" applyFill="1" applyBorder="1" applyAlignment="1">
      <alignment horizontal="center" vertical="center"/>
      <protection/>
    </xf>
    <xf numFmtId="3" fontId="6" fillId="44" borderId="48" xfId="78" applyNumberFormat="1" applyFont="1" applyFill="1" applyBorder="1" applyAlignment="1">
      <alignment horizontal="center" vertical="center"/>
      <protection/>
    </xf>
    <xf numFmtId="0" fontId="6" fillId="46" borderId="150" xfId="78" applyFont="1" applyFill="1" applyBorder="1" applyAlignment="1">
      <alignment horizontal="center" vertical="center"/>
      <protection/>
    </xf>
    <xf numFmtId="0" fontId="6" fillId="46" borderId="60" xfId="78" applyFont="1" applyFill="1" applyBorder="1" applyAlignment="1">
      <alignment horizontal="center" vertical="center"/>
      <protection/>
    </xf>
    <xf numFmtId="3" fontId="6" fillId="46" borderId="154" xfId="78" applyNumberFormat="1" applyFont="1" applyFill="1" applyBorder="1" applyAlignment="1">
      <alignment horizontal="center" vertical="center"/>
      <protection/>
    </xf>
    <xf numFmtId="3" fontId="6" fillId="46" borderId="48" xfId="78" applyNumberFormat="1" applyFont="1" applyFill="1" applyBorder="1" applyAlignment="1">
      <alignment horizontal="center" vertical="center"/>
      <protection/>
    </xf>
    <xf numFmtId="0" fontId="25" fillId="33" borderId="0" xfId="0" applyFont="1" applyFill="1" applyBorder="1" applyAlignment="1">
      <alignment horizontal="center"/>
    </xf>
    <xf numFmtId="0" fontId="26" fillId="33" borderId="0" xfId="0" applyFont="1" applyFill="1" applyBorder="1" applyAlignment="1">
      <alignment horizontal="center"/>
    </xf>
    <xf numFmtId="0" fontId="4" fillId="6" borderId="155" xfId="78" applyFont="1" applyFill="1" applyBorder="1" applyAlignment="1">
      <alignment horizontal="center" vertical="center" wrapText="1"/>
      <protection/>
    </xf>
    <xf numFmtId="0" fontId="35" fillId="6" borderId="156" xfId="0" applyFont="1" applyFill="1" applyBorder="1" applyAlignment="1">
      <alignment horizontal="center" vertical="center" wrapText="1"/>
    </xf>
    <xf numFmtId="0" fontId="35" fillId="6" borderId="157" xfId="0" applyFont="1" applyFill="1" applyBorder="1" applyAlignment="1">
      <alignment horizontal="center" vertical="center" wrapText="1"/>
    </xf>
    <xf numFmtId="0" fontId="4" fillId="47" borderId="49" xfId="0" applyFont="1" applyFill="1" applyBorder="1" applyAlignment="1">
      <alignment horizontal="center" vertical="center" wrapText="1"/>
    </xf>
    <xf numFmtId="0" fontId="4" fillId="47" borderId="50" xfId="0" applyFont="1" applyFill="1" applyBorder="1" applyAlignment="1">
      <alignment horizontal="center" vertical="center" wrapText="1"/>
    </xf>
    <xf numFmtId="0" fontId="4" fillId="47" borderId="158" xfId="0" applyFont="1" applyFill="1" applyBorder="1" applyAlignment="1">
      <alignment horizontal="center" vertical="center" wrapText="1"/>
    </xf>
    <xf numFmtId="0" fontId="4" fillId="47" borderId="123" xfId="0" applyFont="1" applyFill="1" applyBorder="1" applyAlignment="1">
      <alignment horizontal="center" vertical="center"/>
    </xf>
    <xf numFmtId="0" fontId="4" fillId="47" borderId="124" xfId="0" applyFont="1" applyFill="1" applyBorder="1" applyAlignment="1">
      <alignment horizontal="center" vertical="center"/>
    </xf>
    <xf numFmtId="0" fontId="4" fillId="47" borderId="139" xfId="0" applyFont="1" applyFill="1" applyBorder="1" applyAlignment="1">
      <alignment horizontal="center" vertical="center"/>
    </xf>
    <xf numFmtId="0" fontId="4" fillId="6" borderId="64" xfId="0" applyFont="1" applyFill="1" applyBorder="1" applyAlignment="1">
      <alignment horizontal="center" vertical="center" wrapText="1"/>
    </xf>
    <xf numFmtId="0" fontId="4" fillId="6" borderId="63" xfId="0" applyFont="1" applyFill="1" applyBorder="1" applyAlignment="1">
      <alignment horizontal="center" vertical="center" wrapText="1"/>
    </xf>
    <xf numFmtId="0" fontId="4" fillId="6" borderId="79" xfId="0" applyFont="1" applyFill="1" applyBorder="1" applyAlignment="1">
      <alignment horizontal="center" vertical="center" wrapText="1"/>
    </xf>
    <xf numFmtId="0" fontId="4" fillId="6" borderId="49" xfId="0" applyFont="1" applyFill="1" applyBorder="1" applyAlignment="1">
      <alignment horizontal="center" vertical="center" wrapText="1"/>
    </xf>
    <xf numFmtId="0" fontId="4" fillId="6" borderId="50" xfId="0" applyFont="1" applyFill="1" applyBorder="1" applyAlignment="1">
      <alignment horizontal="center" vertical="center" wrapText="1"/>
    </xf>
    <xf numFmtId="0" fontId="4" fillId="6" borderId="158" xfId="0" applyFont="1" applyFill="1" applyBorder="1" applyAlignment="1">
      <alignment horizontal="center" vertical="center" wrapText="1"/>
    </xf>
    <xf numFmtId="0" fontId="25" fillId="33" borderId="0" xfId="0" applyFont="1" applyFill="1" applyBorder="1" applyAlignment="1" applyProtection="1">
      <alignment horizontal="center"/>
      <protection/>
    </xf>
    <xf numFmtId="0" fontId="28" fillId="6" borderId="64" xfId="0" applyFont="1" applyFill="1" applyBorder="1" applyAlignment="1">
      <alignment horizontal="center" vertical="center" wrapText="1"/>
    </xf>
    <xf numFmtId="0" fontId="28" fillId="6" borderId="63" xfId="0" applyFont="1" applyFill="1" applyBorder="1" applyAlignment="1">
      <alignment horizontal="center" vertical="center" wrapText="1"/>
    </xf>
    <xf numFmtId="0" fontId="28" fillId="6" borderId="79" xfId="0" applyFont="1" applyFill="1" applyBorder="1" applyAlignment="1">
      <alignment horizontal="center" vertical="center" wrapText="1"/>
    </xf>
    <xf numFmtId="0" fontId="28" fillId="47" borderId="49" xfId="0" applyFont="1" applyFill="1" applyBorder="1" applyAlignment="1" applyProtection="1">
      <alignment horizontal="center" vertical="center"/>
      <protection/>
    </xf>
    <xf numFmtId="0" fontId="28" fillId="47" borderId="50" xfId="0" applyFont="1" applyFill="1" applyBorder="1" applyAlignment="1" applyProtection="1">
      <alignment horizontal="center" vertical="center"/>
      <protection/>
    </xf>
    <xf numFmtId="0" fontId="28" fillId="47" borderId="158" xfId="0" applyFont="1" applyFill="1" applyBorder="1" applyAlignment="1" applyProtection="1">
      <alignment horizontal="center" vertical="center"/>
      <protection/>
    </xf>
    <xf numFmtId="0" fontId="28" fillId="47" borderId="123" xfId="0" applyFont="1" applyFill="1" applyBorder="1" applyAlignment="1" applyProtection="1">
      <alignment horizontal="center" vertical="center" wrapText="1"/>
      <protection/>
    </xf>
    <xf numFmtId="0" fontId="28" fillId="47" borderId="124" xfId="0" applyFont="1" applyFill="1" applyBorder="1" applyAlignment="1" applyProtection="1">
      <alignment horizontal="center" vertical="center" wrapText="1"/>
      <protection/>
    </xf>
    <xf numFmtId="0" fontId="28" fillId="47" borderId="139" xfId="0" applyFont="1" applyFill="1" applyBorder="1" applyAlignment="1" applyProtection="1">
      <alignment horizontal="center" vertical="center" wrapText="1"/>
      <protection/>
    </xf>
    <xf numFmtId="0" fontId="28" fillId="47" borderId="123" xfId="0" applyFont="1" applyFill="1" applyBorder="1" applyAlignment="1" applyProtection="1">
      <alignment horizontal="center" vertical="center"/>
      <protection/>
    </xf>
    <xf numFmtId="0" fontId="28" fillId="47" borderId="124" xfId="0" applyFont="1" applyFill="1" applyBorder="1" applyAlignment="1" applyProtection="1">
      <alignment horizontal="center" vertical="center"/>
      <protection/>
    </xf>
    <xf numFmtId="0" fontId="28" fillId="47" borderId="139" xfId="0" applyFont="1" applyFill="1" applyBorder="1" applyAlignment="1" applyProtection="1">
      <alignment horizontal="center" vertical="center"/>
      <protection/>
    </xf>
    <xf numFmtId="0" fontId="28" fillId="6" borderId="123" xfId="0" applyFont="1" applyFill="1" applyBorder="1" applyAlignment="1">
      <alignment horizontal="center" vertical="center" wrapText="1"/>
    </xf>
    <xf numFmtId="0" fontId="28" fillId="6" borderId="124" xfId="0" applyFont="1" applyFill="1" applyBorder="1" applyAlignment="1">
      <alignment horizontal="center" vertical="center" wrapText="1"/>
    </xf>
    <xf numFmtId="0" fontId="28" fillId="6" borderId="139" xfId="0" applyFont="1" applyFill="1" applyBorder="1" applyAlignment="1">
      <alignment horizontal="center" vertical="center" wrapText="1"/>
    </xf>
    <xf numFmtId="0" fontId="28" fillId="6" borderId="155" xfId="78" applyFont="1" applyFill="1" applyBorder="1" applyAlignment="1">
      <alignment horizontal="center" vertical="center" wrapText="1"/>
      <protection/>
    </xf>
    <xf numFmtId="0" fontId="28" fillId="6" borderId="156" xfId="0" applyFont="1" applyFill="1" applyBorder="1" applyAlignment="1">
      <alignment horizontal="center" vertical="center" wrapText="1"/>
    </xf>
    <xf numFmtId="0" fontId="28" fillId="6" borderId="157" xfId="0" applyFont="1" applyFill="1" applyBorder="1" applyAlignment="1">
      <alignment horizontal="center" vertical="center" wrapText="1"/>
    </xf>
    <xf numFmtId="0" fontId="15" fillId="0" borderId="84" xfId="67" applyFont="1" applyBorder="1" applyAlignment="1">
      <alignment horizontal="center" vertical="center" wrapText="1"/>
      <protection/>
    </xf>
    <xf numFmtId="0" fontId="15" fillId="0" borderId="129" xfId="67" applyFont="1" applyBorder="1" applyAlignment="1">
      <alignment horizontal="center" vertical="center" wrapText="1"/>
      <protection/>
    </xf>
    <xf numFmtId="0" fontId="15" fillId="0" borderId="83" xfId="67" applyFont="1" applyBorder="1" applyAlignment="1">
      <alignment horizontal="center" vertical="center"/>
      <protection/>
    </xf>
    <xf numFmtId="0" fontId="15" fillId="0" borderId="66" xfId="67" applyFont="1" applyBorder="1" applyAlignment="1">
      <alignment horizontal="center" vertical="center"/>
      <protection/>
    </xf>
    <xf numFmtId="0" fontId="15" fillId="0" borderId="133" xfId="67" applyFont="1" applyBorder="1" applyAlignment="1">
      <alignment horizontal="center" vertical="center"/>
      <protection/>
    </xf>
    <xf numFmtId="0" fontId="40" fillId="0" borderId="0" xfId="67" applyFont="1" applyAlignment="1">
      <alignment horizontal="center" vertical="center"/>
      <protection/>
    </xf>
    <xf numFmtId="0" fontId="17" fillId="0" borderId="99" xfId="0" applyFont="1" applyFill="1" applyBorder="1" applyAlignment="1">
      <alignment horizontal="center"/>
    </xf>
    <xf numFmtId="0" fontId="17" fillId="0" borderId="66" xfId="0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7" fillId="0" borderId="120" xfId="0" applyFont="1" applyFill="1" applyBorder="1" applyAlignment="1">
      <alignment horizontal="center"/>
    </xf>
    <xf numFmtId="0" fontId="17" fillId="0" borderId="0" xfId="0" applyFont="1" applyFill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5" fillId="0" borderId="64" xfId="0" applyFont="1" applyFill="1" applyBorder="1" applyAlignment="1">
      <alignment horizontal="center" vertical="center"/>
    </xf>
    <xf numFmtId="0" fontId="15" fillId="0" borderId="63" xfId="0" applyFont="1" applyFill="1" applyBorder="1" applyAlignment="1">
      <alignment horizontal="center" vertical="center"/>
    </xf>
    <xf numFmtId="0" fontId="15" fillId="0" borderId="79" xfId="0" applyFont="1" applyFill="1" applyBorder="1" applyAlignment="1">
      <alignment horizontal="center" vertical="center"/>
    </xf>
    <xf numFmtId="0" fontId="15" fillId="0" borderId="80" xfId="0" applyFont="1" applyFill="1" applyBorder="1" applyAlignment="1">
      <alignment horizontal="center" vertical="center" wrapText="1"/>
    </xf>
    <xf numFmtId="0" fontId="15" fillId="0" borderId="143" xfId="0" applyFont="1" applyFill="1" applyBorder="1" applyAlignment="1">
      <alignment horizontal="center" vertical="center" wrapText="1"/>
    </xf>
    <xf numFmtId="0" fontId="15" fillId="0" borderId="86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84" xfId="0" applyFont="1" applyFill="1" applyBorder="1" applyAlignment="1">
      <alignment horizontal="center" vertical="center" wrapText="1"/>
    </xf>
    <xf numFmtId="0" fontId="15" fillId="0" borderId="129" xfId="0" applyFont="1" applyFill="1" applyBorder="1" applyAlignment="1">
      <alignment horizontal="center" vertical="center" wrapText="1"/>
    </xf>
    <xf numFmtId="0" fontId="15" fillId="0" borderId="83" xfId="0" applyFont="1" applyFill="1" applyBorder="1" applyAlignment="1">
      <alignment horizontal="center"/>
    </xf>
    <xf numFmtId="0" fontId="15" fillId="0" borderId="66" xfId="0" applyFont="1" applyFill="1" applyBorder="1" applyAlignment="1">
      <alignment horizontal="center"/>
    </xf>
    <xf numFmtId="0" fontId="17" fillId="0" borderId="83" xfId="0" applyFont="1" applyFill="1" applyBorder="1" applyAlignment="1">
      <alignment horizontal="center"/>
    </xf>
    <xf numFmtId="0" fontId="17" fillId="0" borderId="68" xfId="0" applyFont="1" applyFill="1" applyBorder="1" applyAlignment="1">
      <alignment horizontal="center"/>
    </xf>
    <xf numFmtId="0" fontId="15" fillId="0" borderId="80" xfId="0" applyFont="1" applyFill="1" applyBorder="1" applyAlignment="1">
      <alignment horizontal="center" vertical="center"/>
    </xf>
    <xf numFmtId="0" fontId="15" fillId="0" borderId="143" xfId="0" applyFont="1" applyFill="1" applyBorder="1" applyAlignment="1">
      <alignment horizontal="center" vertical="center"/>
    </xf>
    <xf numFmtId="0" fontId="15" fillId="0" borderId="84" xfId="0" applyFont="1" applyFill="1" applyBorder="1" applyAlignment="1">
      <alignment horizontal="center" vertical="center"/>
    </xf>
    <xf numFmtId="0" fontId="15" fillId="0" borderId="129" xfId="0" applyFont="1" applyFill="1" applyBorder="1" applyAlignment="1">
      <alignment horizontal="center" vertical="center"/>
    </xf>
    <xf numFmtId="0" fontId="15" fillId="0" borderId="83" xfId="0" applyFont="1" applyFill="1" applyBorder="1" applyAlignment="1">
      <alignment horizontal="center" vertical="center"/>
    </xf>
    <xf numFmtId="0" fontId="15" fillId="0" borderId="66" xfId="0" applyFont="1" applyFill="1" applyBorder="1" applyAlignment="1">
      <alignment horizontal="center" vertical="center"/>
    </xf>
    <xf numFmtId="0" fontId="15" fillId="0" borderId="81" xfId="0" applyFont="1" applyFill="1" applyBorder="1" applyAlignment="1">
      <alignment horizontal="center" vertical="center"/>
    </xf>
    <xf numFmtId="0" fontId="15" fillId="0" borderId="65" xfId="0" applyFont="1" applyFill="1" applyBorder="1" applyAlignment="1">
      <alignment horizontal="center" vertical="center"/>
    </xf>
    <xf numFmtId="0" fontId="15" fillId="0" borderId="65" xfId="0" applyFont="1" applyFill="1" applyBorder="1" applyAlignment="1">
      <alignment horizontal="center" vertical="center" wrapText="1"/>
    </xf>
    <xf numFmtId="0" fontId="15" fillId="0" borderId="67" xfId="0" applyFont="1" applyFill="1" applyBorder="1" applyAlignment="1">
      <alignment horizontal="center" vertical="center" wrapText="1"/>
    </xf>
    <xf numFmtId="0" fontId="15" fillId="0" borderId="68" xfId="0" applyFont="1" applyFill="1" applyBorder="1" applyAlignment="1">
      <alignment horizontal="center"/>
    </xf>
    <xf numFmtId="0" fontId="15" fillId="0" borderId="68" xfId="0" applyFont="1" applyFill="1" applyBorder="1" applyAlignment="1">
      <alignment horizontal="center" vertical="center"/>
    </xf>
    <xf numFmtId="3" fontId="17" fillId="6" borderId="64" xfId="0" applyNumberFormat="1" applyFont="1" applyFill="1" applyBorder="1" applyAlignment="1">
      <alignment horizontal="center" vertical="center" wrapText="1"/>
    </xf>
    <xf numFmtId="3" fontId="17" fillId="6" borderId="63" xfId="0" applyNumberFormat="1" applyFont="1" applyFill="1" applyBorder="1" applyAlignment="1">
      <alignment horizontal="center" vertical="center" wrapText="1"/>
    </xf>
    <xf numFmtId="3" fontId="17" fillId="6" borderId="79" xfId="0" applyNumberFormat="1" applyFont="1" applyFill="1" applyBorder="1" applyAlignment="1">
      <alignment horizontal="center" vertical="center" wrapText="1"/>
    </xf>
    <xf numFmtId="0" fontId="17" fillId="6" borderId="63" xfId="0" applyFont="1" applyFill="1" applyBorder="1" applyAlignment="1">
      <alignment horizontal="center"/>
    </xf>
    <xf numFmtId="0" fontId="17" fillId="6" borderId="63" xfId="0" applyFont="1" applyFill="1" applyBorder="1" applyAlignment="1">
      <alignment/>
    </xf>
    <xf numFmtId="0" fontId="17" fillId="6" borderId="79" xfId="0" applyFont="1" applyFill="1" applyBorder="1" applyAlignment="1">
      <alignment/>
    </xf>
    <xf numFmtId="0" fontId="17" fillId="0" borderId="133" xfId="0" applyFont="1" applyFill="1" applyBorder="1" applyAlignment="1">
      <alignment horizontal="center"/>
    </xf>
    <xf numFmtId="0" fontId="17" fillId="0" borderId="83" xfId="0" applyFont="1" applyFill="1" applyBorder="1" applyAlignment="1" applyProtection="1">
      <alignment horizontal="center"/>
      <protection hidden="1"/>
    </xf>
    <xf numFmtId="0" fontId="17" fillId="0" borderId="66" xfId="0" applyFont="1" applyFill="1" applyBorder="1" applyAlignment="1" applyProtection="1">
      <alignment horizontal="center"/>
      <protection hidden="1"/>
    </xf>
    <xf numFmtId="0" fontId="17" fillId="0" borderId="159" xfId="0" applyFont="1" applyFill="1" applyBorder="1" applyAlignment="1" applyProtection="1">
      <alignment horizontal="center"/>
      <protection hidden="1"/>
    </xf>
    <xf numFmtId="0" fontId="15" fillId="0" borderId="80" xfId="0" applyFont="1" applyFill="1" applyBorder="1" applyAlignment="1" applyProtection="1">
      <alignment horizontal="center" vertical="center" wrapText="1"/>
      <protection hidden="1"/>
    </xf>
    <xf numFmtId="0" fontId="15" fillId="0" borderId="143" xfId="0" applyFont="1" applyFill="1" applyBorder="1" applyAlignment="1" applyProtection="1">
      <alignment horizontal="center" vertical="center" wrapText="1"/>
      <protection hidden="1"/>
    </xf>
    <xf numFmtId="0" fontId="15" fillId="0" borderId="65" xfId="0" applyFont="1" applyFill="1" applyBorder="1" applyAlignment="1" applyProtection="1">
      <alignment horizontal="center" vertical="center" wrapText="1"/>
      <protection hidden="1"/>
    </xf>
    <xf numFmtId="0" fontId="15" fillId="0" borderId="86" xfId="0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15" fillId="0" borderId="67" xfId="0" applyFont="1" applyFill="1" applyBorder="1" applyAlignment="1" applyProtection="1">
      <alignment horizontal="center" vertical="center" wrapText="1"/>
      <protection hidden="1"/>
    </xf>
    <xf numFmtId="0" fontId="15" fillId="0" borderId="84" xfId="0" applyFont="1" applyFill="1" applyBorder="1" applyAlignment="1" applyProtection="1">
      <alignment horizontal="center" vertical="center" wrapText="1"/>
      <protection hidden="1"/>
    </xf>
    <xf numFmtId="0" fontId="15" fillId="0" borderId="129" xfId="0" applyFont="1" applyFill="1" applyBorder="1" applyAlignment="1" applyProtection="1">
      <alignment horizontal="center" vertical="center" wrapText="1"/>
      <protection hidden="1"/>
    </xf>
    <xf numFmtId="0" fontId="15" fillId="0" borderId="78" xfId="0" applyFont="1" applyFill="1" applyBorder="1" applyAlignment="1" applyProtection="1">
      <alignment horizontal="center" vertical="center" wrapText="1"/>
      <protection hidden="1"/>
    </xf>
    <xf numFmtId="0" fontId="15" fillId="0" borderId="83" xfId="0" applyFont="1" applyFill="1" applyBorder="1" applyAlignment="1" applyProtection="1">
      <alignment horizontal="center" vertical="center" wrapText="1"/>
      <protection hidden="1"/>
    </xf>
    <xf numFmtId="0" fontId="15" fillId="0" borderId="66" xfId="0" applyFont="1" applyFill="1" applyBorder="1" applyAlignment="1" applyProtection="1">
      <alignment horizontal="center" vertical="center" wrapText="1"/>
      <protection hidden="1"/>
    </xf>
    <xf numFmtId="0" fontId="15" fillId="0" borderId="91" xfId="0" applyFont="1" applyFill="1" applyBorder="1" applyAlignment="1" applyProtection="1">
      <alignment horizontal="center" vertical="center" wrapText="1"/>
      <protection hidden="1"/>
    </xf>
    <xf numFmtId="0" fontId="15" fillId="0" borderId="160" xfId="0" applyFont="1" applyFill="1" applyBorder="1" applyAlignment="1" applyProtection="1">
      <alignment horizontal="center" vertical="center" wrapText="1"/>
      <protection hidden="1"/>
    </xf>
    <xf numFmtId="0" fontId="15" fillId="0" borderId="161" xfId="0" applyFont="1" applyFill="1" applyBorder="1" applyAlignment="1" applyProtection="1">
      <alignment horizontal="center" vertical="center" wrapText="1"/>
      <protection hidden="1"/>
    </xf>
    <xf numFmtId="0" fontId="15" fillId="0" borderId="162" xfId="0" applyFont="1" applyFill="1" applyBorder="1" applyAlignment="1" applyProtection="1">
      <alignment horizontal="center" vertical="center" wrapText="1"/>
      <protection hidden="1"/>
    </xf>
    <xf numFmtId="0" fontId="15" fillId="0" borderId="80" xfId="0" applyFont="1" applyFill="1" applyBorder="1" applyAlignment="1" applyProtection="1">
      <alignment horizontal="center" vertical="center"/>
      <protection hidden="1"/>
    </xf>
    <xf numFmtId="0" fontId="15" fillId="0" borderId="143" xfId="0" applyFont="1" applyFill="1" applyBorder="1" applyAlignment="1" applyProtection="1">
      <alignment horizontal="center" vertical="center"/>
      <protection hidden="1"/>
    </xf>
    <xf numFmtId="0" fontId="15" fillId="0" borderId="86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 applyProtection="1">
      <alignment horizontal="center" vertical="center"/>
      <protection hidden="1"/>
    </xf>
    <xf numFmtId="0" fontId="15" fillId="0" borderId="84" xfId="0" applyFont="1" applyFill="1" applyBorder="1" applyAlignment="1" applyProtection="1">
      <alignment horizontal="center" vertical="center"/>
      <protection hidden="1"/>
    </xf>
    <xf numFmtId="0" fontId="15" fillId="0" borderId="129" xfId="0" applyFont="1" applyFill="1" applyBorder="1" applyAlignment="1" applyProtection="1">
      <alignment horizontal="center" vertical="center"/>
      <protection hidden="1"/>
    </xf>
    <xf numFmtId="0" fontId="15" fillId="0" borderId="163" xfId="0" applyFont="1" applyFill="1" applyBorder="1" applyAlignment="1" applyProtection="1">
      <alignment horizontal="center" vertical="center"/>
      <protection hidden="1"/>
    </xf>
    <xf numFmtId="3" fontId="15" fillId="0" borderId="0" xfId="0" applyNumberFormat="1" applyFont="1" applyFill="1" applyBorder="1" applyAlignment="1">
      <alignment horizontal="center"/>
    </xf>
    <xf numFmtId="0" fontId="15" fillId="0" borderId="49" xfId="0" applyFont="1" applyFill="1" applyBorder="1" applyAlignment="1" applyProtection="1">
      <alignment horizontal="center" vertical="center" wrapText="1"/>
      <protection hidden="1"/>
    </xf>
    <xf numFmtId="0" fontId="15" fillId="0" borderId="50" xfId="0" applyFont="1" applyFill="1" applyBorder="1" applyAlignment="1" applyProtection="1">
      <alignment horizontal="center" vertical="center" wrapText="1"/>
      <protection hidden="1"/>
    </xf>
    <xf numFmtId="0" fontId="15" fillId="0" borderId="51" xfId="0" applyFont="1" applyFill="1" applyBorder="1" applyAlignment="1" applyProtection="1">
      <alignment horizontal="center" vertical="center" wrapText="1"/>
      <protection hidden="1"/>
    </xf>
    <xf numFmtId="0" fontId="15" fillId="0" borderId="155" xfId="0" applyFont="1" applyFill="1" applyBorder="1" applyAlignment="1">
      <alignment horizontal="center" vertical="center"/>
    </xf>
    <xf numFmtId="0" fontId="15" fillId="0" borderId="156" xfId="0" applyFont="1" applyFill="1" applyBorder="1" applyAlignment="1">
      <alignment horizontal="center" vertical="center"/>
    </xf>
    <xf numFmtId="0" fontId="15" fillId="0" borderId="164" xfId="0" applyFont="1" applyFill="1" applyBorder="1" applyAlignment="1">
      <alignment horizontal="center" vertical="center"/>
    </xf>
    <xf numFmtId="0" fontId="15" fillId="0" borderId="91" xfId="0" applyFont="1" applyFill="1" applyBorder="1" applyAlignment="1" applyProtection="1">
      <alignment horizontal="center" vertical="center"/>
      <protection hidden="1"/>
    </xf>
    <xf numFmtId="0" fontId="15" fillId="0" borderId="160" xfId="0" applyFont="1" applyFill="1" applyBorder="1" applyAlignment="1" applyProtection="1">
      <alignment horizontal="center" vertical="center"/>
      <protection hidden="1"/>
    </xf>
    <xf numFmtId="0" fontId="15" fillId="0" borderId="0" xfId="69" applyFont="1" applyFill="1" applyBorder="1" applyAlignment="1">
      <alignment horizontal="center"/>
      <protection/>
    </xf>
    <xf numFmtId="0" fontId="17" fillId="0" borderId="0" xfId="69" applyFont="1" applyFill="1" applyAlignment="1">
      <alignment horizontal="center"/>
      <protection/>
    </xf>
    <xf numFmtId="0" fontId="15" fillId="0" borderId="83" xfId="69" applyFont="1" applyFill="1" applyBorder="1" applyAlignment="1">
      <alignment horizontal="center"/>
      <protection/>
    </xf>
    <xf numFmtId="0" fontId="15" fillId="0" borderId="66" xfId="69" applyFont="1" applyFill="1" applyBorder="1" applyAlignment="1">
      <alignment horizontal="center"/>
      <protection/>
    </xf>
    <xf numFmtId="0" fontId="15" fillId="0" borderId="68" xfId="69" applyFont="1" applyFill="1" applyBorder="1" applyAlignment="1">
      <alignment horizontal="center"/>
      <protection/>
    </xf>
    <xf numFmtId="0" fontId="17" fillId="0" borderId="143" xfId="69" applyFont="1" applyFill="1" applyBorder="1" applyAlignment="1">
      <alignment horizontal="center" vertical="center"/>
      <protection/>
    </xf>
    <xf numFmtId="0" fontId="17" fillId="0" borderId="0" xfId="69" applyFont="1" applyFill="1" applyBorder="1" applyAlignment="1">
      <alignment horizontal="center" vertical="center"/>
      <protection/>
    </xf>
    <xf numFmtId="0" fontId="17" fillId="0" borderId="129" xfId="69" applyFont="1" applyFill="1" applyBorder="1" applyAlignment="1">
      <alignment horizontal="center" vertical="center"/>
      <protection/>
    </xf>
    <xf numFmtId="0" fontId="15" fillId="0" borderId="83" xfId="69" applyFont="1" applyFill="1" applyBorder="1" applyAlignment="1">
      <alignment horizontal="center" vertical="center"/>
      <protection/>
    </xf>
    <xf numFmtId="0" fontId="15" fillId="0" borderId="66" xfId="69" applyFont="1" applyFill="1" applyBorder="1" applyAlignment="1">
      <alignment horizontal="center" vertical="center"/>
      <protection/>
    </xf>
    <xf numFmtId="0" fontId="15" fillId="0" borderId="83" xfId="69" applyFont="1" applyFill="1" applyBorder="1" applyAlignment="1">
      <alignment horizontal="center" vertical="center" wrapText="1"/>
      <protection/>
    </xf>
    <xf numFmtId="0" fontId="15" fillId="0" borderId="66" xfId="69" applyFont="1" applyFill="1" applyBorder="1" applyAlignment="1">
      <alignment horizontal="center" vertical="center" wrapText="1"/>
      <protection/>
    </xf>
    <xf numFmtId="0" fontId="15" fillId="0" borderId="68" xfId="69" applyFont="1" applyFill="1" applyBorder="1" applyAlignment="1">
      <alignment horizontal="center" vertical="center" wrapText="1"/>
      <protection/>
    </xf>
    <xf numFmtId="0" fontId="17" fillId="0" borderId="80" xfId="69" applyFont="1" applyFill="1" applyBorder="1" applyAlignment="1">
      <alignment horizontal="center" vertical="center" wrapText="1"/>
      <protection/>
    </xf>
    <xf numFmtId="0" fontId="17" fillId="0" borderId="143" xfId="69" applyFont="1" applyFill="1" applyBorder="1" applyAlignment="1">
      <alignment horizontal="center" vertical="center" wrapText="1"/>
      <protection/>
    </xf>
    <xf numFmtId="0" fontId="17" fillId="0" borderId="86" xfId="69" applyFont="1" applyFill="1" applyBorder="1" applyAlignment="1">
      <alignment horizontal="center" vertical="center" wrapText="1"/>
      <protection/>
    </xf>
    <xf numFmtId="0" fontId="17" fillId="0" borderId="0" xfId="69" applyFont="1" applyFill="1" applyBorder="1" applyAlignment="1">
      <alignment horizontal="center" vertical="center" wrapText="1"/>
      <protection/>
    </xf>
    <xf numFmtId="0" fontId="17" fillId="0" borderId="84" xfId="69" applyFont="1" applyFill="1" applyBorder="1" applyAlignment="1">
      <alignment horizontal="center" vertical="center" wrapText="1"/>
      <protection/>
    </xf>
    <xf numFmtId="0" fontId="17" fillId="0" borderId="129" xfId="69" applyFont="1" applyFill="1" applyBorder="1" applyAlignment="1">
      <alignment horizontal="center" vertical="center" wrapText="1"/>
      <protection/>
    </xf>
    <xf numFmtId="0" fontId="17" fillId="0" borderId="165" xfId="69" applyFont="1" applyFill="1" applyBorder="1" applyAlignment="1">
      <alignment horizontal="center" vertical="center" wrapText="1"/>
      <protection/>
    </xf>
    <xf numFmtId="0" fontId="17" fillId="0" borderId="150" xfId="69" applyFont="1" applyFill="1" applyBorder="1" applyAlignment="1">
      <alignment horizontal="center" vertical="center" wrapText="1"/>
      <protection/>
    </xf>
    <xf numFmtId="0" fontId="17" fillId="0" borderId="12" xfId="69" applyFont="1" applyFill="1" applyBorder="1" applyAlignment="1">
      <alignment horizontal="center" vertical="center" wrapText="1"/>
      <protection/>
    </xf>
    <xf numFmtId="0" fontId="17" fillId="0" borderId="10" xfId="69" applyFont="1" applyFill="1" applyBorder="1" applyAlignment="1">
      <alignment horizontal="center" vertical="center" wrapText="1"/>
      <protection/>
    </xf>
    <xf numFmtId="0" fontId="17" fillId="0" borderId="58" xfId="69" applyFont="1" applyFill="1" applyBorder="1" applyAlignment="1">
      <alignment horizontal="center" vertical="center" wrapText="1"/>
      <protection/>
    </xf>
    <xf numFmtId="0" fontId="17" fillId="0" borderId="60" xfId="69" applyFont="1" applyFill="1" applyBorder="1" applyAlignment="1">
      <alignment horizontal="center" vertical="center" wrapText="1"/>
      <protection/>
    </xf>
    <xf numFmtId="0" fontId="17" fillId="0" borderId="80" xfId="69" applyFont="1" applyFill="1" applyBorder="1" applyAlignment="1">
      <alignment horizontal="center" vertical="center"/>
      <protection/>
    </xf>
    <xf numFmtId="0" fontId="17" fillId="0" borderId="65" xfId="69" applyFont="1" applyFill="1" applyBorder="1" applyAlignment="1">
      <alignment horizontal="center" vertical="center"/>
      <protection/>
    </xf>
    <xf numFmtId="0" fontId="17" fillId="0" borderId="86" xfId="69" applyFont="1" applyFill="1" applyBorder="1" applyAlignment="1">
      <alignment horizontal="center" vertical="center"/>
      <protection/>
    </xf>
    <xf numFmtId="0" fontId="17" fillId="0" borderId="67" xfId="69" applyFont="1" applyFill="1" applyBorder="1" applyAlignment="1">
      <alignment horizontal="center" vertical="center"/>
      <protection/>
    </xf>
    <xf numFmtId="0" fontId="17" fillId="0" borderId="84" xfId="69" applyFont="1" applyFill="1" applyBorder="1" applyAlignment="1">
      <alignment horizontal="center" vertical="center"/>
      <protection/>
    </xf>
    <xf numFmtId="0" fontId="17" fillId="0" borderId="78" xfId="69" applyFont="1" applyFill="1" applyBorder="1" applyAlignment="1">
      <alignment horizontal="center" vertical="center"/>
      <protection/>
    </xf>
    <xf numFmtId="0" fontId="17" fillId="0" borderId="83" xfId="69" applyFont="1" applyFill="1" applyBorder="1" applyAlignment="1">
      <alignment horizontal="center"/>
      <protection/>
    </xf>
    <xf numFmtId="0" fontId="17" fillId="0" borderId="66" xfId="69" applyFont="1" applyFill="1" applyBorder="1" applyAlignment="1">
      <alignment horizontal="center"/>
      <protection/>
    </xf>
    <xf numFmtId="0" fontId="17" fillId="0" borderId="68" xfId="69" applyFont="1" applyFill="1" applyBorder="1" applyAlignment="1">
      <alignment horizontal="center"/>
      <protection/>
    </xf>
    <xf numFmtId="0" fontId="17" fillId="0" borderId="64" xfId="69" applyFont="1" applyFill="1" applyBorder="1" applyAlignment="1">
      <alignment horizontal="center" vertical="center"/>
      <protection/>
    </xf>
    <xf numFmtId="0" fontId="17" fillId="0" borderId="63" xfId="69" applyFont="1" applyFill="1" applyBorder="1" applyAlignment="1">
      <alignment horizontal="center" vertical="center"/>
      <protection/>
    </xf>
    <xf numFmtId="0" fontId="17" fillId="0" borderId="79" xfId="69" applyFont="1" applyFill="1" applyBorder="1" applyAlignment="1">
      <alignment horizontal="center" vertical="center"/>
      <protection/>
    </xf>
    <xf numFmtId="0" fontId="17" fillId="0" borderId="65" xfId="69" applyFont="1" applyFill="1" applyBorder="1" applyAlignment="1">
      <alignment horizontal="center" vertical="center" wrapText="1"/>
      <protection/>
    </xf>
    <xf numFmtId="0" fontId="17" fillId="0" borderId="67" xfId="69" applyFont="1" applyFill="1" applyBorder="1" applyAlignment="1">
      <alignment horizontal="center" vertical="center" wrapText="1"/>
      <protection/>
    </xf>
    <xf numFmtId="0" fontId="17" fillId="0" borderId="78" xfId="69" applyFont="1" applyFill="1" applyBorder="1" applyAlignment="1">
      <alignment horizontal="center" vertical="center" wrapText="1"/>
      <protection/>
    </xf>
    <xf numFmtId="0" fontId="17" fillId="0" borderId="64" xfId="69" applyFont="1" applyFill="1" applyBorder="1" applyAlignment="1">
      <alignment horizontal="center" vertical="center" wrapText="1"/>
      <protection/>
    </xf>
    <xf numFmtId="0" fontId="17" fillId="0" borderId="63" xfId="69" applyFont="1" applyFill="1" applyBorder="1" applyAlignment="1">
      <alignment horizontal="center" vertical="center" wrapText="1"/>
      <protection/>
    </xf>
    <xf numFmtId="0" fontId="17" fillId="0" borderId="79" xfId="69" applyFont="1" applyFill="1" applyBorder="1" applyAlignment="1">
      <alignment horizontal="center" vertical="center" wrapText="1"/>
      <protection/>
    </xf>
    <xf numFmtId="0" fontId="17" fillId="0" borderId="84" xfId="69" applyFont="1" applyFill="1" applyBorder="1" applyAlignment="1">
      <alignment horizontal="center"/>
      <protection/>
    </xf>
    <xf numFmtId="0" fontId="17" fillId="0" borderId="129" xfId="69" applyFont="1" applyFill="1" applyBorder="1" applyAlignment="1">
      <alignment horizontal="center"/>
      <protection/>
    </xf>
    <xf numFmtId="0" fontId="36" fillId="0" borderId="10" xfId="67" applyFont="1" applyFill="1" applyBorder="1" applyAlignment="1">
      <alignment horizontal="left" vertical="center"/>
      <protection/>
    </xf>
    <xf numFmtId="0" fontId="36" fillId="0" borderId="10" xfId="67" applyFont="1" applyFill="1" applyBorder="1" applyAlignment="1">
      <alignment horizontal="left"/>
      <protection/>
    </xf>
    <xf numFmtId="0" fontId="40" fillId="0" borderId="0" xfId="67" applyFont="1" applyAlignment="1">
      <alignment horizontal="center"/>
      <protection/>
    </xf>
    <xf numFmtId="0" fontId="17" fillId="0" borderId="129" xfId="67" applyFont="1" applyBorder="1" applyAlignment="1">
      <alignment horizontal="center"/>
      <protection/>
    </xf>
    <xf numFmtId="0" fontId="37" fillId="0" borderId="10" xfId="67" applyFont="1" applyFill="1" applyBorder="1" applyAlignment="1">
      <alignment/>
      <protection/>
    </xf>
    <xf numFmtId="0" fontId="36" fillId="0" borderId="10" xfId="67" applyFont="1" applyFill="1" applyBorder="1" applyAlignment="1">
      <alignment/>
      <protection/>
    </xf>
    <xf numFmtId="3" fontId="36" fillId="6" borderId="150" xfId="68" applyNumberFormat="1" applyFont="1" applyFill="1" applyBorder="1" applyAlignment="1">
      <alignment horizontal="center" vertical="center" wrapText="1"/>
      <protection/>
    </xf>
    <xf numFmtId="0" fontId="36" fillId="6" borderId="60" xfId="67" applyFont="1" applyFill="1" applyBorder="1" applyAlignment="1">
      <alignment/>
      <protection/>
    </xf>
    <xf numFmtId="0" fontId="36" fillId="6" borderId="150" xfId="78" applyFont="1" applyFill="1" applyBorder="1" applyAlignment="1">
      <alignment horizontal="center" wrapText="1"/>
      <protection/>
    </xf>
    <xf numFmtId="0" fontId="36" fillId="6" borderId="60" xfId="67" applyFont="1" applyFill="1" applyBorder="1" applyAlignment="1">
      <alignment horizontal="center" wrapText="1"/>
      <protection/>
    </xf>
    <xf numFmtId="0" fontId="17" fillId="6" borderId="150" xfId="67" applyFont="1" applyFill="1" applyBorder="1" applyAlignment="1">
      <alignment horizontal="center" vertical="center" wrapText="1"/>
      <protection/>
    </xf>
    <xf numFmtId="0" fontId="17" fillId="6" borderId="60" xfId="67" applyFont="1" applyFill="1" applyBorder="1" applyAlignment="1">
      <alignment horizontal="center" vertical="center" wrapText="1"/>
      <protection/>
    </xf>
    <xf numFmtId="0" fontId="17" fillId="6" borderId="62" xfId="67" applyFont="1" applyFill="1" applyBorder="1" applyAlignment="1">
      <alignment horizontal="center" vertical="center"/>
      <protection/>
    </xf>
    <xf numFmtId="3" fontId="36" fillId="6" borderId="150" xfId="67" applyNumberFormat="1" applyFont="1" applyFill="1" applyBorder="1" applyAlignment="1">
      <alignment horizontal="center" vertical="center" wrapText="1"/>
      <protection/>
    </xf>
    <xf numFmtId="3" fontId="36" fillId="6" borderId="60" xfId="67" applyNumberFormat="1" applyFont="1" applyFill="1" applyBorder="1" applyAlignment="1">
      <alignment horizontal="center" vertical="center" wrapText="1"/>
      <protection/>
    </xf>
    <xf numFmtId="0" fontId="38" fillId="6" borderId="22" xfId="67" applyFont="1" applyFill="1" applyBorder="1" applyAlignment="1">
      <alignment horizontal="center" vertical="center" wrapText="1"/>
      <protection/>
    </xf>
    <xf numFmtId="0" fontId="38" fillId="0" borderId="10" xfId="67" applyFont="1" applyFill="1" applyBorder="1" applyAlignment="1">
      <alignment horizontal="right"/>
      <protection/>
    </xf>
    <xf numFmtId="0" fontId="38" fillId="6" borderId="10" xfId="67" applyFont="1" applyFill="1" applyBorder="1" applyAlignment="1">
      <alignment horizontal="center" vertical="center" wrapText="1"/>
      <protection/>
    </xf>
    <xf numFmtId="0" fontId="38" fillId="0" borderId="10" xfId="67" applyFont="1" applyBorder="1" applyAlignment="1">
      <alignment horizontal="right"/>
      <protection/>
    </xf>
    <xf numFmtId="0" fontId="37" fillId="6" borderId="166" xfId="67" applyFont="1" applyFill="1" applyBorder="1" applyAlignment="1">
      <alignment horizontal="left" vertical="center" wrapText="1"/>
      <protection/>
    </xf>
    <xf numFmtId="0" fontId="37" fillId="6" borderId="167" xfId="67" applyFont="1" applyFill="1" applyBorder="1" applyAlignment="1">
      <alignment horizontal="left" vertical="center" wrapText="1"/>
      <protection/>
    </xf>
    <xf numFmtId="0" fontId="37" fillId="6" borderId="10" xfId="67" applyFont="1" applyFill="1" applyBorder="1" applyAlignment="1">
      <alignment horizontal="left"/>
      <protection/>
    </xf>
    <xf numFmtId="0" fontId="36" fillId="0" borderId="10" xfId="67" applyFont="1" applyFill="1" applyBorder="1" applyAlignment="1">
      <alignment horizontal="left" vertical="center" wrapText="1"/>
      <protection/>
    </xf>
    <xf numFmtId="0" fontId="37" fillId="6" borderId="10" xfId="67" applyFont="1" applyFill="1" applyBorder="1" applyAlignment="1">
      <alignment horizontal="left" vertical="center" wrapText="1"/>
      <protection/>
    </xf>
    <xf numFmtId="3" fontId="17" fillId="6" borderId="64" xfId="67" applyNumberFormat="1" applyFont="1" applyFill="1" applyBorder="1" applyAlignment="1">
      <alignment horizontal="center" vertical="center" wrapText="1"/>
      <protection/>
    </xf>
    <xf numFmtId="3" fontId="17" fillId="6" borderId="79" xfId="67" applyNumberFormat="1" applyFont="1" applyFill="1" applyBorder="1" applyAlignment="1">
      <alignment horizontal="center" vertical="center" wrapText="1"/>
      <protection/>
    </xf>
    <xf numFmtId="0" fontId="13" fillId="6" borderId="64" xfId="67" applyFont="1" applyFill="1" applyBorder="1" applyAlignment="1">
      <alignment horizontal="center" vertical="center" wrapText="1"/>
      <protection/>
    </xf>
    <xf numFmtId="0" fontId="13" fillId="6" borderId="79" xfId="67" applyFont="1" applyFill="1" applyBorder="1" applyAlignment="1">
      <alignment horizontal="center" vertical="center" wrapText="1"/>
      <protection/>
    </xf>
    <xf numFmtId="3" fontId="13" fillId="6" borderId="69" xfId="67" applyNumberFormat="1" applyFont="1" applyFill="1" applyBorder="1" applyAlignment="1">
      <alignment horizontal="center" vertical="center" wrapText="1"/>
      <protection/>
    </xf>
    <xf numFmtId="3" fontId="13" fillId="6" borderId="57" xfId="67" applyNumberFormat="1" applyFont="1" applyFill="1" applyBorder="1" applyAlignment="1">
      <alignment horizontal="center" vertical="center" wrapText="1"/>
      <protection/>
    </xf>
    <xf numFmtId="3" fontId="13" fillId="6" borderId="69" xfId="68" applyNumberFormat="1" applyFont="1" applyFill="1" applyBorder="1" applyAlignment="1">
      <alignment horizontal="center" vertical="center" wrapText="1"/>
      <protection/>
    </xf>
    <xf numFmtId="0" fontId="13" fillId="6" borderId="57" xfId="67" applyFont="1" applyFill="1" applyBorder="1" applyAlignment="1">
      <alignment/>
      <protection/>
    </xf>
    <xf numFmtId="0" fontId="13" fillId="6" borderId="69" xfId="78" applyFont="1" applyFill="1" applyBorder="1" applyAlignment="1">
      <alignment horizontal="center" wrapText="1"/>
      <protection/>
    </xf>
    <xf numFmtId="0" fontId="13" fillId="6" borderId="57" xfId="67" applyFont="1" applyFill="1" applyBorder="1" applyAlignment="1">
      <alignment horizontal="center" wrapText="1"/>
      <protection/>
    </xf>
    <xf numFmtId="0" fontId="15" fillId="33" borderId="0" xfId="0" applyFont="1" applyFill="1" applyBorder="1" applyAlignment="1">
      <alignment horizontal="center"/>
    </xf>
    <xf numFmtId="0" fontId="17" fillId="33" borderId="0" xfId="0" applyFont="1" applyFill="1" applyBorder="1" applyAlignment="1">
      <alignment horizontal="center"/>
    </xf>
    <xf numFmtId="0" fontId="15" fillId="33" borderId="64" xfId="0" applyFont="1" applyFill="1" applyBorder="1" applyAlignment="1">
      <alignment horizontal="center" vertical="center" wrapText="1"/>
    </xf>
    <xf numFmtId="0" fontId="15" fillId="33" borderId="79" xfId="0" applyFont="1" applyFill="1" applyBorder="1" applyAlignment="1">
      <alignment horizontal="center" vertical="center" wrapText="1"/>
    </xf>
    <xf numFmtId="49" fontId="15" fillId="33" borderId="64" xfId="0" applyNumberFormat="1" applyFont="1" applyFill="1" applyBorder="1" applyAlignment="1">
      <alignment horizontal="center" vertical="center" wrapText="1"/>
    </xf>
    <xf numFmtId="49" fontId="15" fillId="33" borderId="79" xfId="0" applyNumberFormat="1" applyFont="1" applyFill="1" applyBorder="1" applyAlignment="1">
      <alignment horizontal="center" vertical="center" wrapText="1"/>
    </xf>
    <xf numFmtId="0" fontId="15" fillId="0" borderId="64" xfId="0" applyFont="1" applyFill="1" applyBorder="1" applyAlignment="1">
      <alignment horizontal="center" vertical="center" wrapText="1"/>
    </xf>
    <xf numFmtId="0" fontId="15" fillId="0" borderId="79" xfId="0" applyFont="1" applyFill="1" applyBorder="1" applyAlignment="1">
      <alignment horizontal="center" vertical="center" wrapText="1"/>
    </xf>
    <xf numFmtId="3" fontId="15" fillId="0" borderId="69" xfId="68" applyNumberFormat="1" applyFont="1" applyFill="1" applyBorder="1" applyAlignment="1">
      <alignment horizontal="center" vertical="center" wrapText="1"/>
      <protection/>
    </xf>
    <xf numFmtId="0" fontId="15" fillId="0" borderId="57" xfId="67" applyFont="1" applyFill="1" applyBorder="1" applyAlignment="1">
      <alignment vertical="center"/>
      <protection/>
    </xf>
    <xf numFmtId="0" fontId="15" fillId="0" borderId="69" xfId="78" applyFont="1" applyFill="1" applyBorder="1" applyAlignment="1">
      <alignment horizontal="center" vertical="center" wrapText="1"/>
      <protection/>
    </xf>
    <xf numFmtId="0" fontId="15" fillId="0" borderId="57" xfId="67" applyFont="1" applyFill="1" applyBorder="1" applyAlignment="1">
      <alignment horizontal="center" vertical="center" wrapText="1"/>
      <protection/>
    </xf>
    <xf numFmtId="0" fontId="21" fillId="0" borderId="0" xfId="70" applyFont="1" applyAlignment="1">
      <alignment horizontal="center" vertical="center" wrapText="1"/>
      <protection/>
    </xf>
    <xf numFmtId="0" fontId="18" fillId="0" borderId="0" xfId="70" applyFont="1" applyAlignment="1">
      <alignment horizontal="center" vertical="center"/>
      <protection/>
    </xf>
    <xf numFmtId="0" fontId="18" fillId="0" borderId="10" xfId="70" applyFont="1" applyFill="1" applyBorder="1" applyAlignment="1">
      <alignment horizontal="center" vertical="center"/>
      <protection/>
    </xf>
    <xf numFmtId="0" fontId="18" fillId="0" borderId="60" xfId="70" applyFont="1" applyFill="1" applyBorder="1" applyAlignment="1">
      <alignment horizontal="center" vertical="center"/>
      <protection/>
    </xf>
    <xf numFmtId="0" fontId="18" fillId="34" borderId="72" xfId="70" applyFont="1" applyFill="1" applyBorder="1" applyAlignment="1">
      <alignment horizontal="left" vertical="center"/>
      <protection/>
    </xf>
    <xf numFmtId="0" fontId="8" fillId="34" borderId="71" xfId="70" applyFont="1" applyFill="1" applyBorder="1" applyAlignment="1">
      <alignment horizontal="left" vertical="center"/>
      <protection/>
    </xf>
    <xf numFmtId="0" fontId="8" fillId="0" borderId="71" xfId="70" applyBorder="1" applyAlignment="1">
      <alignment vertical="center"/>
      <protection/>
    </xf>
    <xf numFmtId="0" fontId="8" fillId="0" borderId="70" xfId="70" applyBorder="1" applyAlignment="1">
      <alignment vertical="center"/>
      <protection/>
    </xf>
    <xf numFmtId="0" fontId="18" fillId="34" borderId="17" xfId="70" applyFont="1" applyFill="1" applyBorder="1" applyAlignment="1">
      <alignment horizontal="left" vertical="center"/>
      <protection/>
    </xf>
    <xf numFmtId="0" fontId="8" fillId="34" borderId="20" xfId="70" applyFont="1" applyFill="1" applyBorder="1" applyAlignment="1">
      <alignment horizontal="left" vertical="center"/>
      <protection/>
    </xf>
    <xf numFmtId="0" fontId="8" fillId="0" borderId="20" xfId="70" applyBorder="1" applyAlignment="1">
      <alignment vertical="center"/>
      <protection/>
    </xf>
    <xf numFmtId="0" fontId="8" fillId="0" borderId="168" xfId="70" applyBorder="1" applyAlignment="1">
      <alignment vertical="center"/>
      <protection/>
    </xf>
    <xf numFmtId="0" fontId="24" fillId="0" borderId="0" xfId="70" applyFont="1" applyAlignment="1">
      <alignment horizontal="center" vertical="center"/>
      <protection/>
    </xf>
    <xf numFmtId="0" fontId="18" fillId="0" borderId="69" xfId="70" applyFont="1" applyFill="1" applyBorder="1" applyAlignment="1">
      <alignment horizontal="center" vertical="center" wrapText="1"/>
      <protection/>
    </xf>
    <xf numFmtId="0" fontId="18" fillId="0" borderId="61" xfId="70" applyFont="1" applyFill="1" applyBorder="1" applyAlignment="1">
      <alignment wrapText="1"/>
      <protection/>
    </xf>
    <xf numFmtId="0" fontId="18" fillId="0" borderId="57" xfId="70" applyFont="1" applyFill="1" applyBorder="1" applyAlignment="1">
      <alignment wrapText="1"/>
      <protection/>
    </xf>
    <xf numFmtId="0" fontId="18" fillId="0" borderId="72" xfId="70" applyFont="1" applyFill="1" applyBorder="1" applyAlignment="1">
      <alignment horizontal="center" vertical="center" wrapText="1"/>
      <protection/>
    </xf>
    <xf numFmtId="0" fontId="18" fillId="0" borderId="71" xfId="70" applyFont="1" applyFill="1" applyBorder="1" applyAlignment="1">
      <alignment horizontal="center" vertical="center" wrapText="1"/>
      <protection/>
    </xf>
    <xf numFmtId="0" fontId="18" fillId="0" borderId="165" xfId="70" applyFont="1" applyFill="1" applyBorder="1" applyAlignment="1">
      <alignment horizontal="center" vertical="center" wrapText="1"/>
      <protection/>
    </xf>
    <xf numFmtId="0" fontId="18" fillId="0" borderId="150" xfId="70" applyFont="1" applyFill="1" applyBorder="1" applyAlignment="1">
      <alignment horizontal="center" vertical="center" wrapText="1"/>
      <protection/>
    </xf>
    <xf numFmtId="0" fontId="18" fillId="0" borderId="152" xfId="70" applyFont="1" applyFill="1" applyBorder="1" applyAlignment="1">
      <alignment horizontal="center" vertical="center" wrapText="1"/>
      <protection/>
    </xf>
    <xf numFmtId="0" fontId="18" fillId="0" borderId="12" xfId="70" applyFont="1" applyFill="1" applyBorder="1" applyAlignment="1">
      <alignment horizontal="center" vertical="center" wrapText="1"/>
      <protection/>
    </xf>
    <xf numFmtId="0" fontId="18" fillId="0" borderId="58" xfId="70" applyFont="1" applyFill="1" applyBorder="1" applyAlignment="1">
      <alignment horizontal="center" vertical="center" wrapText="1"/>
      <protection/>
    </xf>
    <xf numFmtId="0" fontId="18" fillId="0" borderId="13" xfId="70" applyFont="1" applyFill="1" applyBorder="1" applyAlignment="1">
      <alignment horizontal="center" vertical="center" wrapText="1"/>
      <protection/>
    </xf>
    <xf numFmtId="0" fontId="18" fillId="0" borderId="146" xfId="70" applyFont="1" applyFill="1" applyBorder="1" applyAlignment="1">
      <alignment horizontal="center" vertical="center" wrapText="1"/>
      <protection/>
    </xf>
    <xf numFmtId="0" fontId="2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</cellXfs>
  <cellStyles count="7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Excel Built-in Normal 1" xfId="40"/>
    <cellStyle name="Comma" xfId="41"/>
    <cellStyle name="Comma [0]" xfId="42"/>
    <cellStyle name="Ezres 2" xfId="43"/>
    <cellStyle name="Ezres 2 2" xfId="44"/>
    <cellStyle name="Ezres 2 3" xfId="45"/>
    <cellStyle name="Ezres 3" xfId="46"/>
    <cellStyle name="Ezres 3 2" xfId="47"/>
    <cellStyle name="Ezres 4" xfId="48"/>
    <cellStyle name="Ezres 4 2" xfId="49"/>
    <cellStyle name="Ezres 5" xfId="50"/>
    <cellStyle name="Ezres 5 2" xfId="51"/>
    <cellStyle name="Figyelmeztetés" xfId="52"/>
    <cellStyle name="Hyperlink" xfId="53"/>
    <cellStyle name="Hivatkozott cella" xfId="54"/>
    <cellStyle name="Jegyzet" xfId="55"/>
    <cellStyle name="Jelölőszín 1" xfId="56"/>
    <cellStyle name="Jelölőszín 2" xfId="57"/>
    <cellStyle name="Jelölőszín 3" xfId="58"/>
    <cellStyle name="Jelölőszín 4" xfId="59"/>
    <cellStyle name="Jelölőszín 5" xfId="60"/>
    <cellStyle name="Jelölőszín 6" xfId="61"/>
    <cellStyle name="Jó" xfId="62"/>
    <cellStyle name="Kimenet" xfId="63"/>
    <cellStyle name="ktsgv" xfId="64"/>
    <cellStyle name="Followed Hyperlink" xfId="65"/>
    <cellStyle name="Magyarázó szöveg" xfId="66"/>
    <cellStyle name="Normál 2" xfId="67"/>
    <cellStyle name="Normál 2 2" xfId="68"/>
    <cellStyle name="Normál 3" xfId="69"/>
    <cellStyle name="Normál 3 2" xfId="70"/>
    <cellStyle name="Normál 3 2 2" xfId="71"/>
    <cellStyle name="Normál 3 3" xfId="72"/>
    <cellStyle name="Normál 4" xfId="73"/>
    <cellStyle name="Normál 4 2" xfId="74"/>
    <cellStyle name="Normál 4 2 2" xfId="75"/>
    <cellStyle name="Normál 5" xfId="76"/>
    <cellStyle name="Normál 6" xfId="77"/>
    <cellStyle name="Normál_1.számú melléklet" xfId="78"/>
    <cellStyle name="Összesen" xfId="79"/>
    <cellStyle name="Currency" xfId="80"/>
    <cellStyle name="Currency [0]" xfId="81"/>
    <cellStyle name="Rossz" xfId="82"/>
    <cellStyle name="Semleges" xfId="83"/>
    <cellStyle name="SIMA" xfId="84"/>
    <cellStyle name="Számítás" xfId="85"/>
    <cellStyle name="Percen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azsu_C\2011_ment&#233;sek\R&#233;gi%2013_t_&#193;gi&#233;%20f&#233;l&#233;v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&#246;lts&#233;gvetesek\2015\1_v&#225;ltozat\2015_11szmell_beruh&#225;z&#225;so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azsu_C\2011_ment&#233;sek\R&#233;gi%2013_t_&#193;gi&#233;%20f&#233;l&#233;v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enzugy\HUPENZU\2013\EIM\6-15.%20t&#225;bla%2010.31.+fel&#252;lvizsg&#225;l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_sz_2011 félév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1sz._ Önk_beruh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3_sz_2011 féléve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_sz_2013 K.Felülv."/>
      <sheetName val="6_sz_2013 B.Felülv."/>
      <sheetName val="7.sz. 2013 Felülv."/>
      <sheetName val="8_sz_2013 K. Felülv. "/>
      <sheetName val="8_sz_2013 B. Felülv."/>
      <sheetName val="8 a 2013 Felülv."/>
      <sheetName val="_14_int felj. 2013 Felülv. "/>
      <sheetName val="_15_int beruh. 2013 felülv.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M54"/>
  <sheetViews>
    <sheetView tabSelected="1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N33" sqref="N33"/>
    </sheetView>
  </sheetViews>
  <sheetFormatPr defaultColWidth="9.00390625" defaultRowHeight="12.75"/>
  <cols>
    <col min="1" max="1" width="4.25390625" style="75" customWidth="1"/>
    <col min="2" max="2" width="58.25390625" style="75" customWidth="1"/>
    <col min="3" max="5" width="16.375" style="72" customWidth="1"/>
    <col min="6" max="6" width="4.25390625" style="75" customWidth="1"/>
    <col min="7" max="7" width="59.625" style="75" customWidth="1"/>
    <col min="8" max="8" width="16.375" style="75" customWidth="1"/>
    <col min="9" max="10" width="16.375" style="72" customWidth="1"/>
    <col min="11" max="12" width="9.125" style="75" customWidth="1"/>
    <col min="13" max="13" width="10.875" style="75" bestFit="1" customWidth="1"/>
    <col min="14" max="16384" width="9.125" style="75" customWidth="1"/>
  </cols>
  <sheetData>
    <row r="1" spans="1:10" ht="12.75">
      <c r="A1" s="844"/>
      <c r="B1" s="845"/>
      <c r="C1" s="846"/>
      <c r="D1" s="846"/>
      <c r="E1" s="846"/>
      <c r="F1" s="847"/>
      <c r="G1" s="847"/>
      <c r="H1" s="848"/>
      <c r="I1" s="847"/>
      <c r="J1" s="849" t="s">
        <v>369</v>
      </c>
    </row>
    <row r="2" spans="1:10" ht="12.75">
      <c r="A2" s="850"/>
      <c r="B2" s="73"/>
      <c r="C2" s="73"/>
      <c r="D2" s="73"/>
      <c r="E2" s="73"/>
      <c r="F2" s="73"/>
      <c r="G2" s="73"/>
      <c r="H2" s="9"/>
      <c r="I2" s="73"/>
      <c r="J2" s="73"/>
    </row>
    <row r="3" spans="1:10" ht="18.75">
      <c r="A3" s="935" t="s">
        <v>691</v>
      </c>
      <c r="B3" s="936"/>
      <c r="C3" s="936"/>
      <c r="D3" s="936"/>
      <c r="E3" s="936"/>
      <c r="F3" s="936"/>
      <c r="G3" s="936"/>
      <c r="H3" s="936"/>
      <c r="I3" s="936"/>
      <c r="J3" s="936"/>
    </row>
    <row r="4" spans="1:10" ht="12.75">
      <c r="A4" s="937" t="s">
        <v>370</v>
      </c>
      <c r="B4" s="938"/>
      <c r="C4" s="938"/>
      <c r="D4" s="938"/>
      <c r="E4" s="938"/>
      <c r="F4" s="938"/>
      <c r="G4" s="938"/>
      <c r="H4" s="938"/>
      <c r="I4" s="938"/>
      <c r="J4" s="938"/>
    </row>
    <row r="5" spans="1:10" ht="12.75" hidden="1">
      <c r="A5" s="851"/>
      <c r="B5" s="76"/>
      <c r="C5" s="76"/>
      <c r="D5" s="76"/>
      <c r="E5" s="76"/>
      <c r="F5" s="76"/>
      <c r="G5" s="76"/>
      <c r="H5" s="76"/>
      <c r="I5" s="76"/>
      <c r="J5" s="76"/>
    </row>
    <row r="6" spans="1:10" ht="13.5" thickBot="1">
      <c r="A6" s="850"/>
      <c r="B6" s="73"/>
      <c r="C6" s="73"/>
      <c r="D6" s="73"/>
      <c r="E6" s="73"/>
      <c r="F6" s="73"/>
      <c r="G6" s="73"/>
      <c r="H6" s="852"/>
      <c r="I6" s="73"/>
      <c r="J6" s="73"/>
    </row>
    <row r="7" spans="1:10" ht="12.75" customHeight="1">
      <c r="A7" s="147" t="s">
        <v>16</v>
      </c>
      <c r="B7" s="416"/>
      <c r="C7" s="939" t="s">
        <v>692</v>
      </c>
      <c r="D7" s="939" t="s">
        <v>516</v>
      </c>
      <c r="E7" s="939" t="s">
        <v>421</v>
      </c>
      <c r="F7" s="157"/>
      <c r="G7" s="416"/>
      <c r="H7" s="939" t="s">
        <v>692</v>
      </c>
      <c r="I7" s="939" t="s">
        <v>516</v>
      </c>
      <c r="J7" s="939" t="s">
        <v>421</v>
      </c>
    </row>
    <row r="8" spans="1:10" ht="12.75">
      <c r="A8" s="148" t="s">
        <v>37</v>
      </c>
      <c r="B8" s="417" t="s">
        <v>322</v>
      </c>
      <c r="C8" s="940"/>
      <c r="D8" s="940"/>
      <c r="E8" s="940"/>
      <c r="F8" s="158" t="s">
        <v>37</v>
      </c>
      <c r="G8" s="417" t="s">
        <v>323</v>
      </c>
      <c r="H8" s="940"/>
      <c r="I8" s="940"/>
      <c r="J8" s="940"/>
    </row>
    <row r="9" spans="1:10" ht="12.75">
      <c r="A9" s="148"/>
      <c r="B9" s="417" t="s">
        <v>113</v>
      </c>
      <c r="C9" s="940"/>
      <c r="D9" s="940"/>
      <c r="E9" s="940"/>
      <c r="F9" s="158"/>
      <c r="G9" s="417" t="s">
        <v>113</v>
      </c>
      <c r="H9" s="940"/>
      <c r="I9" s="940"/>
      <c r="J9" s="940"/>
    </row>
    <row r="10" spans="1:10" ht="13.5" thickBot="1">
      <c r="A10" s="149" t="s">
        <v>16</v>
      </c>
      <c r="B10" s="418"/>
      <c r="C10" s="941"/>
      <c r="D10" s="941"/>
      <c r="E10" s="941"/>
      <c r="F10" s="159" t="s">
        <v>16</v>
      </c>
      <c r="G10" s="418"/>
      <c r="H10" s="941"/>
      <c r="I10" s="941"/>
      <c r="J10" s="941"/>
    </row>
    <row r="11" spans="1:10" ht="13.5" thickBot="1">
      <c r="A11" s="419">
        <v>1</v>
      </c>
      <c r="B11" s="420">
        <v>2</v>
      </c>
      <c r="C11" s="421">
        <v>3</v>
      </c>
      <c r="D11" s="421">
        <v>4</v>
      </c>
      <c r="E11" s="421">
        <v>5</v>
      </c>
      <c r="F11" s="422">
        <v>6</v>
      </c>
      <c r="G11" s="423">
        <v>7</v>
      </c>
      <c r="H11" s="424">
        <v>8</v>
      </c>
      <c r="I11" s="421">
        <v>9</v>
      </c>
      <c r="J11" s="853">
        <v>10</v>
      </c>
    </row>
    <row r="12" spans="1:10" ht="15">
      <c r="A12" s="150"/>
      <c r="B12" s="78"/>
      <c r="C12" s="425"/>
      <c r="D12" s="425"/>
      <c r="E12" s="425"/>
      <c r="F12" s="146" t="s">
        <v>16</v>
      </c>
      <c r="G12" s="79"/>
      <c r="H12" s="426"/>
      <c r="I12" s="425"/>
      <c r="J12" s="854"/>
    </row>
    <row r="13" spans="1:10" s="85" customFormat="1" ht="21.75" customHeight="1">
      <c r="A13" s="151">
        <v>1</v>
      </c>
      <c r="B13" s="80" t="s">
        <v>324</v>
      </c>
      <c r="C13" s="110">
        <v>1492676693</v>
      </c>
      <c r="D13" s="110">
        <v>73988187</v>
      </c>
      <c r="E13" s="110">
        <f>C13+D13</f>
        <v>1566664880</v>
      </c>
      <c r="F13" s="82">
        <v>1</v>
      </c>
      <c r="G13" s="83" t="s">
        <v>2</v>
      </c>
      <c r="H13" s="84">
        <v>1447700656</v>
      </c>
      <c r="I13" s="110">
        <v>56164472</v>
      </c>
      <c r="J13" s="855">
        <f>H13+I13</f>
        <v>1503865128</v>
      </c>
    </row>
    <row r="14" spans="1:10" ht="21.75" customHeight="1">
      <c r="A14" s="151">
        <v>2</v>
      </c>
      <c r="B14" s="80" t="s">
        <v>517</v>
      </c>
      <c r="C14" s="110">
        <v>317130345</v>
      </c>
      <c r="D14" s="110">
        <v>11381949</v>
      </c>
      <c r="E14" s="110">
        <f>C14+D14</f>
        <v>328512294</v>
      </c>
      <c r="F14" s="86">
        <v>2</v>
      </c>
      <c r="G14" s="83" t="s">
        <v>518</v>
      </c>
      <c r="H14" s="84"/>
      <c r="I14" s="110">
        <v>16137474</v>
      </c>
      <c r="J14" s="855">
        <f>H14+I14</f>
        <v>16137474</v>
      </c>
    </row>
    <row r="15" spans="1:13" ht="21.75" customHeight="1">
      <c r="A15" s="151">
        <v>3</v>
      </c>
      <c r="B15" s="80" t="s">
        <v>325</v>
      </c>
      <c r="C15" s="110">
        <v>1714353684</v>
      </c>
      <c r="D15" s="110">
        <v>273040199</v>
      </c>
      <c r="E15" s="110">
        <f>C15+D15</f>
        <v>1987393883</v>
      </c>
      <c r="F15" s="86">
        <v>3</v>
      </c>
      <c r="G15" s="83" t="s">
        <v>3</v>
      </c>
      <c r="H15" s="84">
        <v>3506500000</v>
      </c>
      <c r="I15" s="110"/>
      <c r="J15" s="855">
        <f>H15+I15</f>
        <v>3506500000</v>
      </c>
      <c r="M15" s="92"/>
    </row>
    <row r="16" spans="1:10" ht="21.75" customHeight="1">
      <c r="A16" s="152">
        <v>4</v>
      </c>
      <c r="B16" s="87" t="s">
        <v>326</v>
      </c>
      <c r="C16" s="110">
        <v>14700000</v>
      </c>
      <c r="D16" s="110">
        <v>-405500</v>
      </c>
      <c r="E16" s="110">
        <f>C16+D16</f>
        <v>14294500</v>
      </c>
      <c r="F16" s="86">
        <v>4</v>
      </c>
      <c r="G16" s="83" t="s">
        <v>4</v>
      </c>
      <c r="H16" s="84">
        <v>382265291</v>
      </c>
      <c r="I16" s="110">
        <v>125505353</v>
      </c>
      <c r="J16" s="855">
        <f>H16+I16</f>
        <v>507770644</v>
      </c>
    </row>
    <row r="17" spans="1:10" ht="21.75" customHeight="1">
      <c r="A17" s="151">
        <v>5</v>
      </c>
      <c r="B17" s="80" t="s">
        <v>327</v>
      </c>
      <c r="C17" s="110">
        <f>SUM(C18:C21)</f>
        <v>216009543</v>
      </c>
      <c r="D17" s="110">
        <f>SUM(D18:D21)</f>
        <v>-32872168</v>
      </c>
      <c r="E17" s="110">
        <f>SUM(E18:E21)</f>
        <v>183137375</v>
      </c>
      <c r="F17" s="82">
        <v>5</v>
      </c>
      <c r="G17" s="88" t="s">
        <v>519</v>
      </c>
      <c r="H17" s="84">
        <v>0</v>
      </c>
      <c r="I17" s="110">
        <v>32895289</v>
      </c>
      <c r="J17" s="855">
        <f>H17+I17</f>
        <v>32895289</v>
      </c>
    </row>
    <row r="18" spans="1:10" ht="21.75" customHeight="1">
      <c r="A18" s="151"/>
      <c r="B18" s="80" t="s">
        <v>520</v>
      </c>
      <c r="C18" s="110"/>
      <c r="D18" s="614">
        <v>1547707</v>
      </c>
      <c r="E18" s="614">
        <f>C18+D18</f>
        <v>1547707</v>
      </c>
      <c r="F18" s="82"/>
      <c r="G18" s="88"/>
      <c r="H18" s="84"/>
      <c r="I18" s="110"/>
      <c r="J18" s="855"/>
    </row>
    <row r="19" spans="1:10" ht="21.75" customHeight="1">
      <c r="A19" s="152"/>
      <c r="B19" s="90" t="s">
        <v>521</v>
      </c>
      <c r="C19" s="614">
        <v>41269543</v>
      </c>
      <c r="D19" s="614">
        <f>SUM('2.sz.kiadás'!E18)</f>
        <v>-1547986</v>
      </c>
      <c r="E19" s="614">
        <f>C19+D19</f>
        <v>39721557</v>
      </c>
      <c r="F19" s="82"/>
      <c r="G19" s="88"/>
      <c r="H19" s="84">
        <v>0</v>
      </c>
      <c r="I19" s="614"/>
      <c r="J19" s="856"/>
    </row>
    <row r="20" spans="1:10" ht="21.75" customHeight="1">
      <c r="A20" s="152"/>
      <c r="B20" s="90" t="s">
        <v>522</v>
      </c>
      <c r="C20" s="614">
        <v>174740000</v>
      </c>
      <c r="D20" s="614">
        <f>SUM('2.sz.kiadás'!E20)</f>
        <v>-105261194</v>
      </c>
      <c r="E20" s="614">
        <f>C20+D20</f>
        <v>69478806</v>
      </c>
      <c r="F20" s="82"/>
      <c r="G20" s="89"/>
      <c r="H20" s="84">
        <v>0</v>
      </c>
      <c r="I20" s="91"/>
      <c r="J20" s="857"/>
    </row>
    <row r="21" spans="1:10" ht="21.75" customHeight="1">
      <c r="A21" s="152"/>
      <c r="B21" s="90" t="s">
        <v>723</v>
      </c>
      <c r="C21" s="614"/>
      <c r="D21" s="614">
        <v>72389305</v>
      </c>
      <c r="E21" s="614">
        <f>C21+D21</f>
        <v>72389305</v>
      </c>
      <c r="F21" s="82"/>
      <c r="G21" s="89"/>
      <c r="H21" s="84"/>
      <c r="I21" s="91"/>
      <c r="J21" s="857"/>
    </row>
    <row r="22" spans="1:10" ht="21.75" customHeight="1">
      <c r="A22" s="152">
        <v>6</v>
      </c>
      <c r="B22" s="87" t="s">
        <v>523</v>
      </c>
      <c r="C22" s="110">
        <v>0</v>
      </c>
      <c r="D22" s="110">
        <v>84150638</v>
      </c>
      <c r="E22" s="110">
        <f>D22+C22</f>
        <v>84150638</v>
      </c>
      <c r="F22" s="94"/>
      <c r="G22" s="88"/>
      <c r="H22" s="84">
        <v>0</v>
      </c>
      <c r="I22" s="81"/>
      <c r="J22" s="858"/>
    </row>
    <row r="23" spans="1:10" ht="21.75" customHeight="1">
      <c r="A23" s="152">
        <v>7</v>
      </c>
      <c r="B23" s="87" t="s">
        <v>328</v>
      </c>
      <c r="C23" s="110">
        <v>32636383</v>
      </c>
      <c r="D23" s="110">
        <v>84395843</v>
      </c>
      <c r="E23" s="110">
        <f>D23+C23</f>
        <v>117032226</v>
      </c>
      <c r="F23" s="94"/>
      <c r="G23" s="93"/>
      <c r="H23" s="84">
        <v>0</v>
      </c>
      <c r="I23" s="110"/>
      <c r="J23" s="855"/>
    </row>
    <row r="24" spans="1:10" ht="21.75" customHeight="1" thickBot="1">
      <c r="A24" s="427"/>
      <c r="B24" s="428"/>
      <c r="C24" s="429"/>
      <c r="D24" s="429"/>
      <c r="E24" s="429"/>
      <c r="F24" s="430"/>
      <c r="G24" s="431"/>
      <c r="H24" s="432"/>
      <c r="I24" s="429"/>
      <c r="J24" s="859"/>
    </row>
    <row r="25" spans="1:10" ht="16.5" customHeight="1">
      <c r="A25" s="942" t="s">
        <v>31</v>
      </c>
      <c r="B25" s="433" t="s">
        <v>329</v>
      </c>
      <c r="C25" s="944">
        <f>SUM(C13+C14+C15+C16+C17+C23+C22)</f>
        <v>3787506648</v>
      </c>
      <c r="D25" s="944">
        <f>SUM(D13+D14+D15+D16+D17+D23+D22)</f>
        <v>493679148</v>
      </c>
      <c r="E25" s="944">
        <f>SUM(E13+E14+E15+E16+E17+E23+E22)</f>
        <v>4281185796</v>
      </c>
      <c r="F25" s="946" t="s">
        <v>31</v>
      </c>
      <c r="G25" s="433" t="s">
        <v>330</v>
      </c>
      <c r="H25" s="948">
        <f>SUM(H13:H22)</f>
        <v>5336465947</v>
      </c>
      <c r="I25" s="948">
        <f>SUM(I13:I22)</f>
        <v>230702588</v>
      </c>
      <c r="J25" s="950">
        <f>SUM(J13:J22)</f>
        <v>5567168535</v>
      </c>
    </row>
    <row r="26" spans="1:10" ht="16.5" customHeight="1" thickBot="1">
      <c r="A26" s="943"/>
      <c r="B26" s="434" t="s">
        <v>17</v>
      </c>
      <c r="C26" s="945"/>
      <c r="D26" s="945"/>
      <c r="E26" s="945"/>
      <c r="F26" s="947"/>
      <c r="G26" s="434" t="s">
        <v>17</v>
      </c>
      <c r="H26" s="949"/>
      <c r="I26" s="949"/>
      <c r="J26" s="951"/>
    </row>
    <row r="27" spans="1:10" ht="25.5" customHeight="1">
      <c r="A27" s="153">
        <v>8</v>
      </c>
      <c r="B27" s="87" t="s">
        <v>331</v>
      </c>
      <c r="C27" s="708">
        <v>2451297663</v>
      </c>
      <c r="D27" s="708">
        <v>1026025277</v>
      </c>
      <c r="E27" s="110">
        <f>D27+C27</f>
        <v>3477322940</v>
      </c>
      <c r="F27" s="709"/>
      <c r="G27" s="93"/>
      <c r="H27" s="435"/>
      <c r="I27" s="710"/>
      <c r="J27" s="860"/>
    </row>
    <row r="28" spans="1:10" ht="21.75" customHeight="1">
      <c r="A28" s="152">
        <v>9</v>
      </c>
      <c r="B28" s="87" t="s">
        <v>332</v>
      </c>
      <c r="C28" s="84">
        <v>1330033684</v>
      </c>
      <c r="D28" s="84">
        <v>-496536435</v>
      </c>
      <c r="E28" s="110">
        <f>D28+C28</f>
        <v>833497249</v>
      </c>
      <c r="F28" s="94">
        <v>6</v>
      </c>
      <c r="G28" s="93" t="s">
        <v>48</v>
      </c>
      <c r="H28" s="436">
        <v>216431048</v>
      </c>
      <c r="I28" s="437"/>
      <c r="J28" s="855">
        <f>H28+I28</f>
        <v>216431048</v>
      </c>
    </row>
    <row r="29" spans="1:10" ht="21.75" customHeight="1">
      <c r="A29" s="152">
        <v>10</v>
      </c>
      <c r="B29" s="80" t="s">
        <v>316</v>
      </c>
      <c r="C29" s="84">
        <f>SUM(C30:C32)</f>
        <v>111654000</v>
      </c>
      <c r="D29" s="84">
        <f>SUM(D30:D32)</f>
        <v>28349695</v>
      </c>
      <c r="E29" s="84">
        <f>SUM(E30:E32)</f>
        <v>140003695</v>
      </c>
      <c r="F29" s="94">
        <v>7</v>
      </c>
      <c r="G29" s="93" t="s">
        <v>5</v>
      </c>
      <c r="H29" s="711">
        <v>269145000</v>
      </c>
      <c r="I29" s="437">
        <v>1000000</v>
      </c>
      <c r="J29" s="855">
        <f>H29+I29</f>
        <v>270145000</v>
      </c>
    </row>
    <row r="30" spans="1:10" ht="21.75" customHeight="1">
      <c r="A30" s="152"/>
      <c r="B30" s="95" t="s">
        <v>367</v>
      </c>
      <c r="C30" s="97">
        <v>154000</v>
      </c>
      <c r="D30" s="712"/>
      <c r="E30" s="614">
        <f>D30+C30</f>
        <v>154000</v>
      </c>
      <c r="F30" s="94">
        <v>8</v>
      </c>
      <c r="G30" s="93" t="s">
        <v>429</v>
      </c>
      <c r="H30" s="436">
        <v>0</v>
      </c>
      <c r="I30" s="713"/>
      <c r="J30" s="910"/>
    </row>
    <row r="31" spans="1:10" ht="21.75" customHeight="1">
      <c r="A31" s="152"/>
      <c r="B31" s="95" t="s">
        <v>368</v>
      </c>
      <c r="C31" s="97">
        <v>111500000</v>
      </c>
      <c r="D31" s="97">
        <v>739000</v>
      </c>
      <c r="E31" s="614">
        <f>D31+C31</f>
        <v>112239000</v>
      </c>
      <c r="F31" s="94"/>
      <c r="G31" s="98"/>
      <c r="H31" s="436"/>
      <c r="I31" s="438"/>
      <c r="J31" s="861"/>
    </row>
    <row r="32" spans="1:10" ht="21.75" customHeight="1">
      <c r="A32" s="152"/>
      <c r="B32" s="95" t="s">
        <v>724</v>
      </c>
      <c r="C32" s="615"/>
      <c r="D32" s="615">
        <v>27610695</v>
      </c>
      <c r="E32" s="614">
        <f>D32+C32</f>
        <v>27610695</v>
      </c>
      <c r="F32" s="94"/>
      <c r="G32" s="616"/>
      <c r="H32" s="617"/>
      <c r="I32" s="618"/>
      <c r="J32" s="862"/>
    </row>
    <row r="33" spans="1:10" ht="21.75" customHeight="1" thickBot="1">
      <c r="A33" s="427">
        <v>11</v>
      </c>
      <c r="B33" s="428" t="s">
        <v>333</v>
      </c>
      <c r="C33" s="453">
        <v>791550000</v>
      </c>
      <c r="D33" s="453">
        <v>1000000</v>
      </c>
      <c r="E33" s="110">
        <f>D33+C33</f>
        <v>792550000</v>
      </c>
      <c r="F33" s="714"/>
      <c r="G33" s="715"/>
      <c r="H33" s="716"/>
      <c r="I33" s="717"/>
      <c r="J33" s="863"/>
    </row>
    <row r="34" spans="1:10" ht="21.75" customHeight="1">
      <c r="A34" s="942" t="s">
        <v>94</v>
      </c>
      <c r="B34" s="439" t="s">
        <v>107</v>
      </c>
      <c r="C34" s="944">
        <f>SUM(C27+C28+C29+C33)</f>
        <v>4684535347</v>
      </c>
      <c r="D34" s="944">
        <f>SUM(D27+D28+D29+D33)</f>
        <v>558838537</v>
      </c>
      <c r="E34" s="944">
        <f>SUM(E27+E28+E29+E33)</f>
        <v>5243373884</v>
      </c>
      <c r="F34" s="948" t="s">
        <v>94</v>
      </c>
      <c r="G34" s="440" t="s">
        <v>334</v>
      </c>
      <c r="H34" s="948">
        <f>SUM(H28:H33)</f>
        <v>485576048</v>
      </c>
      <c r="I34" s="948">
        <f>SUM(I28:I33)</f>
        <v>1000000</v>
      </c>
      <c r="J34" s="950">
        <f>SUM(J28:J33)</f>
        <v>486576048</v>
      </c>
    </row>
    <row r="35" spans="1:13" s="74" customFormat="1" ht="16.5" customHeight="1" thickBot="1">
      <c r="A35" s="943"/>
      <c r="B35" s="441" t="s">
        <v>17</v>
      </c>
      <c r="C35" s="945"/>
      <c r="D35" s="945"/>
      <c r="E35" s="945"/>
      <c r="F35" s="949"/>
      <c r="G35" s="442" t="s">
        <v>17</v>
      </c>
      <c r="H35" s="949"/>
      <c r="I35" s="949"/>
      <c r="J35" s="951"/>
      <c r="K35" s="75"/>
      <c r="L35" s="75"/>
      <c r="M35" s="75"/>
    </row>
    <row r="36" spans="1:13" ht="16.5" customHeight="1" thickBot="1">
      <c r="A36" s="154"/>
      <c r="B36" s="101"/>
      <c r="C36" s="443"/>
      <c r="D36" s="443"/>
      <c r="E36" s="443"/>
      <c r="F36" s="444"/>
      <c r="G36" s="445"/>
      <c r="H36" s="446"/>
      <c r="I36" s="443"/>
      <c r="J36" s="911"/>
      <c r="K36" s="74"/>
      <c r="L36" s="74"/>
      <c r="M36" s="74"/>
    </row>
    <row r="37" spans="1:10" ht="16.5" customHeight="1" thickBot="1">
      <c r="A37" s="952" t="s">
        <v>33</v>
      </c>
      <c r="B37" s="99" t="s">
        <v>335</v>
      </c>
      <c r="C37" s="954">
        <f>SUM(C25+C34)</f>
        <v>8472041995</v>
      </c>
      <c r="D37" s="954">
        <f>SUM(D25+D34)</f>
        <v>1052517685</v>
      </c>
      <c r="E37" s="954">
        <f>SUM(E25+E34)</f>
        <v>9524559680</v>
      </c>
      <c r="F37" s="956" t="s">
        <v>33</v>
      </c>
      <c r="G37" s="99" t="s">
        <v>336</v>
      </c>
      <c r="H37" s="948">
        <f>SUM(H25+H34)</f>
        <v>5822041995</v>
      </c>
      <c r="I37" s="948">
        <f>SUM(I25+I34)</f>
        <v>231702588</v>
      </c>
      <c r="J37" s="950">
        <f>SUM(J25+J34)</f>
        <v>6053744583</v>
      </c>
    </row>
    <row r="38" spans="1:10" ht="16.5" customHeight="1" thickBot="1">
      <c r="A38" s="953"/>
      <c r="B38" s="100" t="s">
        <v>337</v>
      </c>
      <c r="C38" s="955"/>
      <c r="D38" s="955"/>
      <c r="E38" s="955"/>
      <c r="F38" s="957"/>
      <c r="G38" s="722" t="s">
        <v>337</v>
      </c>
      <c r="H38" s="949"/>
      <c r="I38" s="949"/>
      <c r="J38" s="951"/>
    </row>
    <row r="39" spans="1:10" ht="23.25" customHeight="1">
      <c r="A39" s="154"/>
      <c r="B39" s="101"/>
      <c r="C39" s="447"/>
      <c r="D39" s="447"/>
      <c r="E39" s="447"/>
      <c r="F39" s="448">
        <v>9</v>
      </c>
      <c r="G39" s="624" t="s">
        <v>603</v>
      </c>
      <c r="H39" s="450">
        <v>1050000000</v>
      </c>
      <c r="I39" s="450">
        <v>867915549</v>
      </c>
      <c r="J39" s="855">
        <f>H39+I39</f>
        <v>1917915549</v>
      </c>
    </row>
    <row r="40" spans="1:10" ht="25.5" customHeight="1" thickBot="1">
      <c r="A40" s="154"/>
      <c r="B40" s="101"/>
      <c r="C40" s="451"/>
      <c r="D40" s="451"/>
      <c r="E40" s="451"/>
      <c r="F40" s="452"/>
      <c r="G40" s="449"/>
      <c r="H40" s="619"/>
      <c r="I40" s="453"/>
      <c r="J40" s="855">
        <f>H40+I40</f>
        <v>0</v>
      </c>
    </row>
    <row r="41" spans="1:13" s="74" customFormat="1" ht="21.75" customHeight="1" thickBot="1">
      <c r="A41" s="155"/>
      <c r="B41" s="102"/>
      <c r="C41" s="454"/>
      <c r="D41" s="455"/>
      <c r="E41" s="455"/>
      <c r="F41" s="456" t="s">
        <v>34</v>
      </c>
      <c r="G41" s="102" t="s">
        <v>338</v>
      </c>
      <c r="H41" s="718">
        <f>SUM(H39:H40)</f>
        <v>1050000000</v>
      </c>
      <c r="I41" s="457">
        <f>SUM(I39:I40)</f>
        <v>867915549</v>
      </c>
      <c r="J41" s="864">
        <f>SUM(J39:J40)</f>
        <v>1917915549</v>
      </c>
      <c r="K41" s="75"/>
      <c r="L41" s="75"/>
      <c r="M41" s="75"/>
    </row>
    <row r="42" spans="1:13" ht="19.5" customHeight="1">
      <c r="A42" s="153">
        <v>12</v>
      </c>
      <c r="B42" s="103" t="s">
        <v>725</v>
      </c>
      <c r="C42" s="181"/>
      <c r="D42" s="625"/>
      <c r="E42" s="625"/>
      <c r="F42" s="448">
        <v>10</v>
      </c>
      <c r="G42" s="458" t="s">
        <v>339</v>
      </c>
      <c r="H42" s="625">
        <v>1600000000</v>
      </c>
      <c r="I42" s="719"/>
      <c r="J42" s="855">
        <f>H42+I42</f>
        <v>1600000000</v>
      </c>
      <c r="K42" s="74"/>
      <c r="L42" s="74"/>
      <c r="M42" s="74"/>
    </row>
    <row r="43" spans="1:10" s="74" customFormat="1" ht="19.5" customHeight="1">
      <c r="A43" s="865">
        <v>13</v>
      </c>
      <c r="B43" s="624" t="s">
        <v>726</v>
      </c>
      <c r="C43" s="621"/>
      <c r="D43" s="625">
        <v>47473786</v>
      </c>
      <c r="E43" s="625">
        <f>C43+D43</f>
        <v>47473786</v>
      </c>
      <c r="F43" s="620">
        <v>11</v>
      </c>
      <c r="G43" s="624" t="s">
        <v>703</v>
      </c>
      <c r="H43" s="622"/>
      <c r="I43" s="623">
        <v>373334</v>
      </c>
      <c r="J43" s="855">
        <f>H43+I43</f>
        <v>373334</v>
      </c>
    </row>
    <row r="44" spans="1:10" ht="19.5" customHeight="1" thickBot="1">
      <c r="A44" s="459">
        <v>14</v>
      </c>
      <c r="B44" s="460" t="s">
        <v>340</v>
      </c>
      <c r="C44" s="96"/>
      <c r="D44" s="461"/>
      <c r="E44" s="461"/>
      <c r="F44" s="452">
        <v>12</v>
      </c>
      <c r="G44" s="449" t="s">
        <v>341</v>
      </c>
      <c r="H44" s="461"/>
      <c r="I44" s="462"/>
      <c r="J44" s="866"/>
    </row>
    <row r="45" spans="1:13" s="74" customFormat="1" ht="16.5" customHeight="1" thickBot="1">
      <c r="A45" s="155" t="s">
        <v>34</v>
      </c>
      <c r="B45" s="102" t="s">
        <v>251</v>
      </c>
      <c r="C45" s="463">
        <f>SUM(C42:C44)</f>
        <v>0</v>
      </c>
      <c r="D45" s="463">
        <f>SUM(D42:D44)</f>
        <v>47473786</v>
      </c>
      <c r="E45" s="463">
        <f>SUM(E42:E44)</f>
        <v>47473786</v>
      </c>
      <c r="F45" s="456" t="s">
        <v>35</v>
      </c>
      <c r="G45" s="102" t="s">
        <v>12</v>
      </c>
      <c r="H45" s="718">
        <f>SUM(H42:H44)</f>
        <v>1600000000</v>
      </c>
      <c r="I45" s="457">
        <f>SUM(I42:I44)</f>
        <v>373334</v>
      </c>
      <c r="J45" s="864">
        <f>SUM(J42:J44)</f>
        <v>1600373334</v>
      </c>
      <c r="K45" s="75"/>
      <c r="L45" s="75"/>
      <c r="M45" s="75"/>
    </row>
    <row r="46" spans="1:10" s="74" customFormat="1" ht="16.5" customHeight="1" thickBot="1">
      <c r="A46" s="154"/>
      <c r="B46" s="104"/>
      <c r="C46" s="464"/>
      <c r="D46" s="464"/>
      <c r="E46" s="464"/>
      <c r="F46" s="465"/>
      <c r="G46" s="104"/>
      <c r="H46" s="446"/>
      <c r="I46" s="464"/>
      <c r="J46" s="867"/>
    </row>
    <row r="47" spans="1:13" ht="21.75" customHeight="1" thickBot="1">
      <c r="A47" s="156" t="s">
        <v>35</v>
      </c>
      <c r="B47" s="105" t="s">
        <v>342</v>
      </c>
      <c r="C47" s="467"/>
      <c r="D47" s="468"/>
      <c r="E47" s="468"/>
      <c r="F47" s="469" t="s">
        <v>343</v>
      </c>
      <c r="G47" s="106" t="s">
        <v>344</v>
      </c>
      <c r="H47" s="446"/>
      <c r="I47" s="466"/>
      <c r="J47" s="868"/>
      <c r="K47" s="74"/>
      <c r="L47" s="74"/>
      <c r="M47" s="74"/>
    </row>
    <row r="48" spans="1:10" ht="16.5" customHeight="1" thickBot="1">
      <c r="A48" s="154"/>
      <c r="B48" s="104"/>
      <c r="C48" s="447"/>
      <c r="D48" s="447"/>
      <c r="E48" s="447"/>
      <c r="F48" s="465"/>
      <c r="G48" s="104"/>
      <c r="H48" s="446"/>
      <c r="I48" s="470"/>
      <c r="J48" s="869"/>
    </row>
    <row r="49" spans="1:10" ht="16.5" customHeight="1" thickBot="1">
      <c r="A49" s="952" t="s">
        <v>343</v>
      </c>
      <c r="B49" s="99" t="s">
        <v>345</v>
      </c>
      <c r="C49" s="958">
        <f>SUM(C37+C45)</f>
        <v>8472041995</v>
      </c>
      <c r="D49" s="958">
        <f>SUM(D37+D45)</f>
        <v>1099991471</v>
      </c>
      <c r="E49" s="958">
        <f>SUM(E37+E45)</f>
        <v>9572033466</v>
      </c>
      <c r="F49" s="956" t="s">
        <v>346</v>
      </c>
      <c r="G49" s="720" t="s">
        <v>347</v>
      </c>
      <c r="H49" s="948">
        <f>SUM(H37+H45+H41)</f>
        <v>8472041995</v>
      </c>
      <c r="I49" s="948">
        <f>SUM(I37+I45+I41)</f>
        <v>1099991471</v>
      </c>
      <c r="J49" s="950">
        <f>SUM(J37+J45+J41)</f>
        <v>9572033466</v>
      </c>
    </row>
    <row r="50" spans="1:10" ht="15" thickBot="1">
      <c r="A50" s="953"/>
      <c r="B50" s="100" t="s">
        <v>348</v>
      </c>
      <c r="C50" s="959"/>
      <c r="D50" s="959"/>
      <c r="E50" s="959"/>
      <c r="F50" s="957"/>
      <c r="G50" s="721" t="s">
        <v>349</v>
      </c>
      <c r="H50" s="949"/>
      <c r="I50" s="949"/>
      <c r="J50" s="951"/>
    </row>
    <row r="51" spans="7:8" ht="12.75">
      <c r="G51" s="77"/>
      <c r="H51" s="107"/>
    </row>
    <row r="52" ht="12.75">
      <c r="H52" s="108"/>
    </row>
    <row r="53" spans="3:10" ht="12.75">
      <c r="C53" s="109"/>
      <c r="D53" s="109"/>
      <c r="E53" s="109"/>
      <c r="H53" s="92"/>
      <c r="I53" s="109"/>
      <c r="J53" s="109"/>
    </row>
    <row r="54" ht="12.75">
      <c r="H54" s="108"/>
    </row>
  </sheetData>
  <sheetProtection/>
  <mergeCells count="40">
    <mergeCell ref="H49:H50"/>
    <mergeCell ref="I49:I50"/>
    <mergeCell ref="H34:H35"/>
    <mergeCell ref="I34:I35"/>
    <mergeCell ref="J49:J50"/>
    <mergeCell ref="I37:I38"/>
    <mergeCell ref="J37:J38"/>
    <mergeCell ref="H37:H38"/>
    <mergeCell ref="A37:A38"/>
    <mergeCell ref="C37:C38"/>
    <mergeCell ref="D37:D38"/>
    <mergeCell ref="E37:E38"/>
    <mergeCell ref="F37:F38"/>
    <mergeCell ref="F49:F50"/>
    <mergeCell ref="A49:A50"/>
    <mergeCell ref="C49:C50"/>
    <mergeCell ref="D49:D50"/>
    <mergeCell ref="E49:E50"/>
    <mergeCell ref="I25:I26"/>
    <mergeCell ref="J25:J26"/>
    <mergeCell ref="A34:A35"/>
    <mergeCell ref="C34:C35"/>
    <mergeCell ref="D34:D35"/>
    <mergeCell ref="E34:E35"/>
    <mergeCell ref="F34:F35"/>
    <mergeCell ref="J34:J35"/>
    <mergeCell ref="A25:A26"/>
    <mergeCell ref="C25:C26"/>
    <mergeCell ref="D25:D26"/>
    <mergeCell ref="E25:E26"/>
    <mergeCell ref="F25:F26"/>
    <mergeCell ref="H25:H26"/>
    <mergeCell ref="A3:J3"/>
    <mergeCell ref="A4:J4"/>
    <mergeCell ref="C7:C10"/>
    <mergeCell ref="D7:D10"/>
    <mergeCell ref="E7:E10"/>
    <mergeCell ref="H7:H10"/>
    <mergeCell ref="I7:I10"/>
    <mergeCell ref="J7:J10"/>
  </mergeCells>
  <printOptions horizontalCentered="1"/>
  <pageMargins left="0.15748031496062992" right="0.15748031496062992" top="0.4330708661417323" bottom="0.4724409448818898" header="0.15748031496062992" footer="0.1968503937007874"/>
  <pageSetup horizontalDpi="600" verticalDpi="600" orientation="landscape" paperSize="9" scale="5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E31"/>
  <sheetViews>
    <sheetView workbookViewId="0" topLeftCell="A1">
      <pane ySplit="5" topLeftCell="A6" activePane="bottomLeft" state="frozen"/>
      <selection pane="topLeft" activeCell="A1" sqref="A1"/>
      <selection pane="bottomLeft" activeCell="I23" sqref="I23"/>
    </sheetView>
  </sheetViews>
  <sheetFormatPr defaultColWidth="9.00390625" defaultRowHeight="12.75"/>
  <cols>
    <col min="1" max="1" width="4.875" style="491" customWidth="1"/>
    <col min="2" max="2" width="76.00390625" style="491" customWidth="1"/>
    <col min="3" max="5" width="15.25390625" style="491" customWidth="1"/>
    <col min="6" max="16384" width="9.125" style="491" customWidth="1"/>
  </cols>
  <sheetData>
    <row r="1" spans="1:5" ht="15">
      <c r="A1" s="510" t="s">
        <v>0</v>
      </c>
      <c r="E1" s="510" t="s">
        <v>631</v>
      </c>
    </row>
    <row r="2" spans="1:5" ht="18.75">
      <c r="A2" s="1122" t="s">
        <v>632</v>
      </c>
      <c r="B2" s="1122"/>
      <c r="C2" s="1122"/>
      <c r="D2" s="1122"/>
      <c r="E2" s="1122"/>
    </row>
    <row r="3" ht="15.75" thickBot="1">
      <c r="E3" s="510" t="s">
        <v>104</v>
      </c>
    </row>
    <row r="4" spans="1:5" ht="30.75" customHeight="1">
      <c r="A4" s="1144" t="s">
        <v>37</v>
      </c>
      <c r="B4" s="1146" t="s">
        <v>133</v>
      </c>
      <c r="C4" s="1148" t="s">
        <v>420</v>
      </c>
      <c r="D4" s="1150" t="s">
        <v>606</v>
      </c>
      <c r="E4" s="1152" t="s">
        <v>615</v>
      </c>
    </row>
    <row r="5" spans="1:5" ht="18" customHeight="1" thickBot="1">
      <c r="A5" s="1145"/>
      <c r="B5" s="1147"/>
      <c r="C5" s="1149"/>
      <c r="D5" s="1151"/>
      <c r="E5" s="1153"/>
    </row>
    <row r="6" spans="1:5" s="514" customFormat="1" ht="18" customHeight="1">
      <c r="A6" s="511" t="s">
        <v>31</v>
      </c>
      <c r="B6" s="512" t="s">
        <v>633</v>
      </c>
      <c r="C6" s="513">
        <v>0</v>
      </c>
      <c r="D6" s="513">
        <f>SUM(D7)</f>
        <v>84150638</v>
      </c>
      <c r="E6" s="513">
        <f>SUM(E7)</f>
        <v>84150638</v>
      </c>
    </row>
    <row r="7" spans="1:5" s="499" customFormat="1" ht="18" customHeight="1">
      <c r="A7" s="515"/>
      <c r="B7" s="829" t="s">
        <v>634</v>
      </c>
      <c r="C7" s="516"/>
      <c r="D7" s="516">
        <f>SUM(D8)</f>
        <v>84150638</v>
      </c>
      <c r="E7" s="516">
        <f>SUM(E8)</f>
        <v>84150638</v>
      </c>
    </row>
    <row r="8" spans="1:5" s="499" customFormat="1" ht="18" customHeight="1">
      <c r="A8" s="515"/>
      <c r="B8" s="830" t="s">
        <v>642</v>
      </c>
      <c r="C8" s="517"/>
      <c r="D8" s="517">
        <v>84150638</v>
      </c>
      <c r="E8" s="523">
        <f>SUM(D8:D8)</f>
        <v>84150638</v>
      </c>
    </row>
    <row r="9" spans="1:5" s="499" customFormat="1" ht="12.75" customHeight="1">
      <c r="A9" s="515"/>
      <c r="B9" s="518"/>
      <c r="C9" s="515"/>
      <c r="D9" s="517"/>
      <c r="E9" s="519"/>
    </row>
    <row r="10" spans="1:5" s="499" customFormat="1" ht="18" customHeight="1">
      <c r="A10" s="831" t="s">
        <v>94</v>
      </c>
      <c r="B10" s="831" t="s">
        <v>202</v>
      </c>
      <c r="C10" s="832">
        <f>SUM(C11+C20)</f>
        <v>824186383</v>
      </c>
      <c r="D10" s="832">
        <f>SUM(D11+D20)</f>
        <v>85395843</v>
      </c>
      <c r="E10" s="832">
        <f>SUM(E11+E20)</f>
        <v>909582226</v>
      </c>
    </row>
    <row r="11" spans="1:5" s="499" customFormat="1" ht="18" customHeight="1">
      <c r="A11" s="833" t="s">
        <v>635</v>
      </c>
      <c r="B11" s="829" t="s">
        <v>203</v>
      </c>
      <c r="C11" s="516">
        <f>SUM(C12:C18)</f>
        <v>32636383</v>
      </c>
      <c r="D11" s="516">
        <f>SUM(D12:D18)</f>
        <v>84395843</v>
      </c>
      <c r="E11" s="516">
        <f>SUM(E12:E18)</f>
        <v>117032226</v>
      </c>
    </row>
    <row r="12" spans="1:5" s="499" customFormat="1" ht="18" customHeight="1">
      <c r="A12" s="834">
        <v>1</v>
      </c>
      <c r="B12" s="520" t="s">
        <v>204</v>
      </c>
      <c r="C12" s="521">
        <v>22636383</v>
      </c>
      <c r="D12" s="523"/>
      <c r="E12" s="523">
        <f>C12+D12</f>
        <v>22636383</v>
      </c>
    </row>
    <row r="13" spans="1:5" s="499" customFormat="1" ht="18" customHeight="1">
      <c r="A13" s="834">
        <v>2</v>
      </c>
      <c r="B13" s="835" t="s">
        <v>205</v>
      </c>
      <c r="C13" s="521">
        <v>10000000</v>
      </c>
      <c r="D13" s="520"/>
      <c r="E13" s="523">
        <f aca="true" t="shared" si="0" ref="E13:E18">C13+D13</f>
        <v>10000000</v>
      </c>
    </row>
    <row r="14" spans="1:5" s="499" customFormat="1" ht="18" customHeight="1">
      <c r="A14" s="834"/>
      <c r="B14" s="520" t="s">
        <v>636</v>
      </c>
      <c r="C14" s="521"/>
      <c r="D14" s="523">
        <v>10562058</v>
      </c>
      <c r="E14" s="523">
        <f t="shared" si="0"/>
        <v>10562058</v>
      </c>
    </row>
    <row r="15" spans="1:5" s="499" customFormat="1" ht="18" customHeight="1">
      <c r="A15" s="834"/>
      <c r="B15" s="520" t="s">
        <v>637</v>
      </c>
      <c r="C15" s="521"/>
      <c r="D15" s="523">
        <v>1829785</v>
      </c>
      <c r="E15" s="523">
        <f t="shared" si="0"/>
        <v>1829785</v>
      </c>
    </row>
    <row r="16" spans="1:5" s="499" customFormat="1" ht="18" customHeight="1">
      <c r="A16" s="834"/>
      <c r="B16" s="520" t="s">
        <v>643</v>
      </c>
      <c r="C16" s="521"/>
      <c r="D16" s="523">
        <v>41760000</v>
      </c>
      <c r="E16" s="523">
        <f t="shared" si="0"/>
        <v>41760000</v>
      </c>
    </row>
    <row r="17" spans="1:5" s="499" customFormat="1" ht="18" customHeight="1">
      <c r="A17" s="834"/>
      <c r="B17" s="520" t="s">
        <v>644</v>
      </c>
      <c r="C17" s="521"/>
      <c r="D17" s="523">
        <v>29326000</v>
      </c>
      <c r="E17" s="523">
        <f t="shared" si="0"/>
        <v>29326000</v>
      </c>
    </row>
    <row r="18" spans="1:5" s="499" customFormat="1" ht="18" customHeight="1">
      <c r="A18" s="834"/>
      <c r="B18" s="524" t="s">
        <v>676</v>
      </c>
      <c r="C18" s="521"/>
      <c r="D18" s="523">
        <v>918000</v>
      </c>
      <c r="E18" s="523">
        <f t="shared" si="0"/>
        <v>918000</v>
      </c>
    </row>
    <row r="19" spans="1:5" s="499" customFormat="1" ht="13.5" customHeight="1">
      <c r="A19" s="834"/>
      <c r="B19" s="520"/>
      <c r="C19" s="521"/>
      <c r="D19" s="523"/>
      <c r="E19" s="523"/>
    </row>
    <row r="20" spans="1:5" s="836" customFormat="1" ht="18" customHeight="1">
      <c r="A20" s="833" t="s">
        <v>638</v>
      </c>
      <c r="B20" s="522" t="s">
        <v>206</v>
      </c>
      <c r="C20" s="516">
        <f>SUM(C21:C25)</f>
        <v>791550000</v>
      </c>
      <c r="D20" s="516">
        <f>SUM(D21:D25)</f>
        <v>1000000</v>
      </c>
      <c r="E20" s="516">
        <f>SUM(E21:E25)</f>
        <v>792550000</v>
      </c>
    </row>
    <row r="21" spans="1:5" s="499" customFormat="1" ht="18" customHeight="1">
      <c r="A21" s="834">
        <v>1</v>
      </c>
      <c r="B21" s="520" t="s">
        <v>207</v>
      </c>
      <c r="C21" s="521">
        <v>50000000</v>
      </c>
      <c r="D21" s="523"/>
      <c r="E21" s="523">
        <f>C21+D21</f>
        <v>50000000</v>
      </c>
    </row>
    <row r="22" spans="1:5" s="499" customFormat="1" ht="18" customHeight="1">
      <c r="A22" s="834">
        <v>2</v>
      </c>
      <c r="B22" s="520" t="s">
        <v>208</v>
      </c>
      <c r="C22" s="521">
        <v>100000000</v>
      </c>
      <c r="D22" s="523"/>
      <c r="E22" s="523">
        <f>C22+D22</f>
        <v>100000000</v>
      </c>
    </row>
    <row r="23" spans="1:5" s="499" customFormat="1" ht="18" customHeight="1">
      <c r="A23" s="834">
        <v>3</v>
      </c>
      <c r="B23" s="837" t="s">
        <v>398</v>
      </c>
      <c r="C23" s="523">
        <v>5000000</v>
      </c>
      <c r="D23" s="838"/>
      <c r="E23" s="523">
        <f>C23+D23</f>
        <v>5000000</v>
      </c>
    </row>
    <row r="24" spans="1:5" s="499" customFormat="1" ht="18" customHeight="1">
      <c r="A24" s="834">
        <v>4</v>
      </c>
      <c r="B24" s="837" t="s">
        <v>640</v>
      </c>
      <c r="C24" s="523">
        <v>636550000</v>
      </c>
      <c r="D24" s="838"/>
      <c r="E24" s="523">
        <f>C24+D24</f>
        <v>636550000</v>
      </c>
    </row>
    <row r="25" spans="1:5" s="499" customFormat="1" ht="18" customHeight="1">
      <c r="A25" s="834"/>
      <c r="B25" s="837" t="s">
        <v>641</v>
      </c>
      <c r="C25" s="523"/>
      <c r="D25" s="838">
        <v>1000000</v>
      </c>
      <c r="E25" s="523">
        <f>C25+D25</f>
        <v>1000000</v>
      </c>
    </row>
    <row r="26" spans="1:5" s="499" customFormat="1" ht="18" customHeight="1">
      <c r="A26" s="839"/>
      <c r="B26" s="840" t="s">
        <v>639</v>
      </c>
      <c r="C26" s="841">
        <f>SUM(C6+C10)</f>
        <v>824186383</v>
      </c>
      <c r="D26" s="841">
        <f>SUM(D6+D10)</f>
        <v>169546481</v>
      </c>
      <c r="E26" s="841">
        <f>SUM(E6+E10)</f>
        <v>993732864</v>
      </c>
    </row>
    <row r="27" ht="13.5" customHeight="1"/>
    <row r="29" ht="15">
      <c r="C29" s="501"/>
    </row>
    <row r="30" ht="15">
      <c r="C30" s="501"/>
    </row>
    <row r="31" ht="15">
      <c r="C31" s="501"/>
    </row>
  </sheetData>
  <sheetProtection/>
  <mergeCells count="6">
    <mergeCell ref="A2:E2"/>
    <mergeCell ref="A4:A5"/>
    <mergeCell ref="B4:B5"/>
    <mergeCell ref="C4:C5"/>
    <mergeCell ref="D4:D5"/>
    <mergeCell ref="E4:E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H131"/>
  <sheetViews>
    <sheetView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00390625" defaultRowHeight="12.75"/>
  <cols>
    <col min="1" max="1" width="4.75390625" style="678" customWidth="1"/>
    <col min="2" max="2" width="65.125" style="679" customWidth="1"/>
    <col min="3" max="5" width="15.625" style="680" customWidth="1"/>
    <col min="6" max="6" width="9.125" style="655" customWidth="1"/>
    <col min="7" max="16384" width="9.125" style="655" customWidth="1"/>
  </cols>
  <sheetData>
    <row r="1" spans="1:5" s="626" customFormat="1" ht="12">
      <c r="A1" s="626" t="s">
        <v>0</v>
      </c>
      <c r="B1" s="627"/>
      <c r="D1" s="628"/>
      <c r="E1" s="629" t="s">
        <v>102</v>
      </c>
    </row>
    <row r="2" spans="1:5" s="626" customFormat="1" ht="12">
      <c r="A2" s="630"/>
      <c r="B2" s="627"/>
      <c r="C2" s="628"/>
      <c r="D2" s="628"/>
      <c r="E2" s="628"/>
    </row>
    <row r="3" spans="1:5" s="626" customFormat="1" ht="12">
      <c r="A3" s="1154" t="s">
        <v>739</v>
      </c>
      <c r="B3" s="1154"/>
      <c r="C3" s="1154"/>
      <c r="D3" s="1154"/>
      <c r="E3" s="1154"/>
    </row>
    <row r="4" spans="1:5" s="626" customFormat="1" ht="12">
      <c r="A4" s="1155" t="s">
        <v>101</v>
      </c>
      <c r="B4" s="1155"/>
      <c r="C4" s="1155"/>
      <c r="D4" s="1155"/>
      <c r="E4" s="1155"/>
    </row>
    <row r="5" spans="1:5" s="626" customFormat="1" ht="12">
      <c r="A5" s="630"/>
      <c r="B5" s="631"/>
      <c r="C5" s="628"/>
      <c r="D5" s="628"/>
      <c r="E5" s="628"/>
    </row>
    <row r="6" spans="1:5" s="626" customFormat="1" ht="12.75" thickBot="1">
      <c r="A6" s="630"/>
      <c r="B6" s="631"/>
      <c r="C6" s="628"/>
      <c r="D6" s="628"/>
      <c r="E6" s="628"/>
    </row>
    <row r="7" spans="1:5" s="626" customFormat="1" ht="12" customHeight="1">
      <c r="A7" s="1156" t="s">
        <v>37</v>
      </c>
      <c r="B7" s="1158" t="s">
        <v>83</v>
      </c>
      <c r="C7" s="1160" t="s">
        <v>420</v>
      </c>
      <c r="D7" s="1162" t="s">
        <v>606</v>
      </c>
      <c r="E7" s="1164" t="s">
        <v>615</v>
      </c>
    </row>
    <row r="8" spans="1:5" s="626" customFormat="1" ht="42" customHeight="1" thickBot="1">
      <c r="A8" s="1157"/>
      <c r="B8" s="1159"/>
      <c r="C8" s="1161"/>
      <c r="D8" s="1163"/>
      <c r="E8" s="1165"/>
    </row>
    <row r="9" spans="1:5" s="626" customFormat="1" ht="15" customHeight="1" thickBot="1">
      <c r="A9" s="632">
        <v>1</v>
      </c>
      <c r="B9" s="633">
        <v>2</v>
      </c>
      <c r="C9" s="634">
        <v>3</v>
      </c>
      <c r="D9" s="632">
        <v>4</v>
      </c>
      <c r="E9" s="632">
        <v>5</v>
      </c>
    </row>
    <row r="10" spans="1:5" s="639" customFormat="1" ht="17.25" customHeight="1">
      <c r="A10" s="635" t="s">
        <v>31</v>
      </c>
      <c r="B10" s="636" t="s">
        <v>84</v>
      </c>
      <c r="C10" s="637"/>
      <c r="D10" s="638"/>
      <c r="E10" s="638"/>
    </row>
    <row r="11" spans="1:5" s="639" customFormat="1" ht="17.25" customHeight="1">
      <c r="A11" s="640" t="s">
        <v>18</v>
      </c>
      <c r="B11" s="641" t="s">
        <v>19</v>
      </c>
      <c r="C11" s="642"/>
      <c r="D11" s="643"/>
      <c r="E11" s="643"/>
    </row>
    <row r="12" spans="1:5" s="639" customFormat="1" ht="17.25" customHeight="1">
      <c r="A12" s="640">
        <v>1</v>
      </c>
      <c r="B12" s="644" t="s">
        <v>727</v>
      </c>
      <c r="C12" s="642"/>
      <c r="D12" s="643"/>
      <c r="E12" s="643"/>
    </row>
    <row r="13" spans="1:5" s="639" customFormat="1" ht="17.25" customHeight="1">
      <c r="A13" s="640"/>
      <c r="B13" s="645" t="s">
        <v>728</v>
      </c>
      <c r="C13" s="646">
        <f>SUM(C14:C14)</f>
        <v>0</v>
      </c>
      <c r="D13" s="646">
        <f>SUM(D14:D14)</f>
        <v>2925263</v>
      </c>
      <c r="E13" s="646">
        <f>SUM(E14:E14)</f>
        <v>2925263</v>
      </c>
    </row>
    <row r="14" spans="1:8" s="651" customFormat="1" ht="17.25" customHeight="1">
      <c r="A14" s="647"/>
      <c r="B14" s="662" t="s">
        <v>807</v>
      </c>
      <c r="C14" s="649"/>
      <c r="D14" s="649">
        <v>2925263</v>
      </c>
      <c r="E14" s="649">
        <f>C14+D14</f>
        <v>2925263</v>
      </c>
      <c r="H14" s="873"/>
    </row>
    <row r="15" spans="1:5" ht="17.25" customHeight="1">
      <c r="A15" s="653"/>
      <c r="B15" s="683" t="s">
        <v>253</v>
      </c>
      <c r="C15" s="654">
        <f>SUM(C16)</f>
        <v>45000000</v>
      </c>
      <c r="D15" s="646">
        <f>SUM(D16)</f>
        <v>0</v>
      </c>
      <c r="E15" s="646">
        <f>SUM(E16)</f>
        <v>45000000</v>
      </c>
    </row>
    <row r="16" spans="1:5" s="651" customFormat="1" ht="17.25" customHeight="1">
      <c r="A16" s="647"/>
      <c r="B16" s="648" t="s">
        <v>740</v>
      </c>
      <c r="C16" s="649">
        <v>45000000</v>
      </c>
      <c r="D16" s="649"/>
      <c r="E16" s="649">
        <f>C16+D16</f>
        <v>45000000</v>
      </c>
    </row>
    <row r="17" spans="1:5" ht="17.25" customHeight="1">
      <c r="A17" s="653"/>
      <c r="B17" s="645" t="s">
        <v>272</v>
      </c>
      <c r="C17" s="646">
        <f>SUM(C18)</f>
        <v>0</v>
      </c>
      <c r="D17" s="646">
        <f>SUM(D18)</f>
        <v>531034</v>
      </c>
      <c r="E17" s="646">
        <f>SUM(E18)</f>
        <v>531034</v>
      </c>
    </row>
    <row r="18" spans="1:5" s="651" customFormat="1" ht="17.25" customHeight="1">
      <c r="A18" s="647"/>
      <c r="B18" s="648" t="s">
        <v>730</v>
      </c>
      <c r="C18" s="649"/>
      <c r="D18" s="649">
        <v>531034</v>
      </c>
      <c r="E18" s="649">
        <f>C18+D18</f>
        <v>531034</v>
      </c>
    </row>
    <row r="19" spans="1:5" s="651" customFormat="1" ht="17.25" customHeight="1">
      <c r="A19" s="640">
        <v>2</v>
      </c>
      <c r="B19" s="644" t="s">
        <v>731</v>
      </c>
      <c r="C19" s="649"/>
      <c r="D19" s="650"/>
      <c r="E19" s="650"/>
    </row>
    <row r="20" spans="1:5" s="651" customFormat="1" ht="17.25" customHeight="1">
      <c r="A20" s="647"/>
      <c r="B20" s="645" t="s">
        <v>273</v>
      </c>
      <c r="C20" s="646">
        <f>SUM(C21:C21)</f>
        <v>0</v>
      </c>
      <c r="D20" s="646">
        <f>SUM(D21:D21)</f>
        <v>321145</v>
      </c>
      <c r="E20" s="646">
        <f>SUM(E21:E21)</f>
        <v>321145</v>
      </c>
    </row>
    <row r="21" spans="1:5" s="651" customFormat="1" ht="17.25" customHeight="1">
      <c r="A21" s="647"/>
      <c r="B21" s="648" t="s">
        <v>730</v>
      </c>
      <c r="C21" s="649"/>
      <c r="D21" s="649">
        <v>321145</v>
      </c>
      <c r="E21" s="649">
        <v>321145</v>
      </c>
    </row>
    <row r="22" spans="1:7" ht="17.25" customHeight="1">
      <c r="A22" s="640">
        <v>3</v>
      </c>
      <c r="B22" s="644" t="s">
        <v>732</v>
      </c>
      <c r="C22" s="657"/>
      <c r="D22" s="658"/>
      <c r="E22" s="658"/>
      <c r="F22" s="651"/>
      <c r="G22" s="651"/>
    </row>
    <row r="23" spans="1:7" ht="17.25" customHeight="1">
      <c r="A23" s="640"/>
      <c r="B23" s="685" t="s">
        <v>779</v>
      </c>
      <c r="C23" s="659">
        <f>SUM(C24:C28)</f>
        <v>276999000</v>
      </c>
      <c r="D23" s="659">
        <f>SUM(D24:D28)</f>
        <v>1182013</v>
      </c>
      <c r="E23" s="659">
        <f>SUM(E24:E28)</f>
        <v>278181013</v>
      </c>
      <c r="F23" s="651"/>
      <c r="G23" s="651"/>
    </row>
    <row r="24" spans="1:7" ht="17.25" customHeight="1">
      <c r="A24" s="652"/>
      <c r="B24" s="662" t="s">
        <v>776</v>
      </c>
      <c r="C24" s="661">
        <v>110000000</v>
      </c>
      <c r="D24" s="661"/>
      <c r="E24" s="661">
        <f>C24+D24</f>
        <v>110000000</v>
      </c>
      <c r="F24" s="651"/>
      <c r="G24" s="651"/>
    </row>
    <row r="25" spans="1:7" ht="17.25" customHeight="1">
      <c r="A25" s="652"/>
      <c r="B25" s="662" t="s">
        <v>777</v>
      </c>
      <c r="C25" s="661">
        <v>166999000</v>
      </c>
      <c r="D25" s="649"/>
      <c r="E25" s="661">
        <f>C25+D25</f>
        <v>166999000</v>
      </c>
      <c r="F25" s="651"/>
      <c r="G25" s="651"/>
    </row>
    <row r="26" spans="1:7" ht="17.25" customHeight="1">
      <c r="A26" s="652"/>
      <c r="B26" s="687" t="s">
        <v>730</v>
      </c>
      <c r="C26" s="657"/>
      <c r="D26" s="649">
        <v>239828</v>
      </c>
      <c r="E26" s="661">
        <f>C26+D26</f>
        <v>239828</v>
      </c>
      <c r="F26" s="651"/>
      <c r="G26" s="651"/>
    </row>
    <row r="27" spans="1:7" s="291" customFormat="1" ht="17.25" customHeight="1">
      <c r="A27" s="660"/>
      <c r="B27" s="687" t="s">
        <v>763</v>
      </c>
      <c r="C27" s="661"/>
      <c r="D27" s="649">
        <v>510800</v>
      </c>
      <c r="E27" s="649">
        <f>C27+D27</f>
        <v>510800</v>
      </c>
      <c r="F27" s="651"/>
      <c r="G27" s="651"/>
    </row>
    <row r="28" spans="1:7" s="291" customFormat="1" ht="17.25" customHeight="1">
      <c r="A28" s="660"/>
      <c r="B28" s="687" t="s">
        <v>764</v>
      </c>
      <c r="C28" s="661"/>
      <c r="D28" s="649">
        <v>431385</v>
      </c>
      <c r="E28" s="649">
        <f>C28+D28</f>
        <v>431385</v>
      </c>
      <c r="F28" s="651"/>
      <c r="G28" s="651"/>
    </row>
    <row r="29" spans="1:7" ht="17.25" customHeight="1">
      <c r="A29" s="640"/>
      <c r="B29" s="685" t="s">
        <v>390</v>
      </c>
      <c r="C29" s="659">
        <v>11000000</v>
      </c>
      <c r="D29" s="646">
        <f>SUM(D30:D30)</f>
        <v>0</v>
      </c>
      <c r="E29" s="646">
        <f>SUM(C29:D29)</f>
        <v>11000000</v>
      </c>
      <c r="F29" s="651"/>
      <c r="G29" s="651"/>
    </row>
    <row r="30" spans="1:7" s="291" customFormat="1" ht="17.25" customHeight="1" hidden="1">
      <c r="A30" s="660"/>
      <c r="B30" s="662" t="s">
        <v>778</v>
      </c>
      <c r="C30" s="661"/>
      <c r="D30" s="649"/>
      <c r="E30" s="649"/>
      <c r="F30" s="651"/>
      <c r="G30" s="651"/>
    </row>
    <row r="31" spans="1:7" ht="17.25" customHeight="1" hidden="1">
      <c r="A31" s="653"/>
      <c r="B31" s="662" t="s">
        <v>782</v>
      </c>
      <c r="C31" s="661"/>
      <c r="D31" s="649"/>
      <c r="E31" s="649"/>
      <c r="F31" s="651"/>
      <c r="G31" s="651"/>
    </row>
    <row r="32" spans="1:7" ht="17.25" customHeight="1" hidden="1">
      <c r="A32" s="653"/>
      <c r="B32" s="662" t="s">
        <v>783</v>
      </c>
      <c r="C32" s="661"/>
      <c r="D32" s="649"/>
      <c r="E32" s="649"/>
      <c r="F32" s="651"/>
      <c r="G32" s="651"/>
    </row>
    <row r="33" spans="1:7" ht="17.25" customHeight="1">
      <c r="A33" s="652"/>
      <c r="B33" s="685" t="s">
        <v>85</v>
      </c>
      <c r="C33" s="689">
        <f>C34+C39+C40</f>
        <v>355814000</v>
      </c>
      <c r="D33" s="689">
        <f>D34+D39+D40</f>
        <v>76736158</v>
      </c>
      <c r="E33" s="689">
        <f>E34+E39+E40</f>
        <v>432550158</v>
      </c>
      <c r="F33" s="651"/>
      <c r="G33" s="651"/>
    </row>
    <row r="34" spans="1:5" s="651" customFormat="1" ht="17.25" customHeight="1">
      <c r="A34" s="647"/>
      <c r="B34" s="662" t="s">
        <v>780</v>
      </c>
      <c r="C34" s="695">
        <v>355814000</v>
      </c>
      <c r="D34" s="649">
        <v>71810600</v>
      </c>
      <c r="E34" s="696">
        <f>C34+D34</f>
        <v>427624600</v>
      </c>
    </row>
    <row r="35" spans="1:5" ht="17.25" customHeight="1" hidden="1">
      <c r="A35" s="652"/>
      <c r="B35" s="691" t="s">
        <v>781</v>
      </c>
      <c r="C35" s="692"/>
      <c r="D35" s="690"/>
      <c r="E35" s="690"/>
    </row>
    <row r="36" spans="1:5" ht="17.25" customHeight="1" hidden="1">
      <c r="A36" s="652"/>
      <c r="B36" s="691" t="s">
        <v>784</v>
      </c>
      <c r="C36" s="692"/>
      <c r="D36" s="690"/>
      <c r="E36" s="690"/>
    </row>
    <row r="37" spans="1:5" ht="17.25" customHeight="1" hidden="1">
      <c r="A37" s="652"/>
      <c r="B37" s="691" t="s">
        <v>785</v>
      </c>
      <c r="C37" s="692"/>
      <c r="D37" s="690"/>
      <c r="E37" s="690"/>
    </row>
    <row r="38" spans="1:5" ht="17.25" customHeight="1" hidden="1">
      <c r="A38" s="652"/>
      <c r="B38" s="691" t="s">
        <v>788</v>
      </c>
      <c r="C38" s="692"/>
      <c r="D38" s="690"/>
      <c r="E38" s="690"/>
    </row>
    <row r="39" spans="1:5" ht="17.25" customHeight="1">
      <c r="A39" s="652"/>
      <c r="B39" s="662" t="s">
        <v>786</v>
      </c>
      <c r="C39" s="693"/>
      <c r="D39" s="649">
        <v>3450315</v>
      </c>
      <c r="E39" s="694">
        <f>C39+D39</f>
        <v>3450315</v>
      </c>
    </row>
    <row r="40" spans="1:5" ht="17.25" customHeight="1">
      <c r="A40" s="652"/>
      <c r="B40" s="662" t="s">
        <v>787</v>
      </c>
      <c r="C40" s="693"/>
      <c r="D40" s="585">
        <v>1475243</v>
      </c>
      <c r="E40" s="694">
        <f>C40+D40</f>
        <v>1475243</v>
      </c>
    </row>
    <row r="41" spans="1:5" s="291" customFormat="1" ht="17.25" customHeight="1">
      <c r="A41" s="660"/>
      <c r="B41" s="697" t="s">
        <v>255</v>
      </c>
      <c r="C41" s="659">
        <f>C42</f>
        <v>0</v>
      </c>
      <c r="D41" s="659">
        <f>D42</f>
        <v>43180</v>
      </c>
      <c r="E41" s="659">
        <f>E42</f>
        <v>43180</v>
      </c>
    </row>
    <row r="42" spans="1:5" s="291" customFormat="1" ht="17.25" customHeight="1">
      <c r="A42" s="660"/>
      <c r="B42" s="662" t="s">
        <v>730</v>
      </c>
      <c r="C42" s="661"/>
      <c r="D42" s="682">
        <v>43180</v>
      </c>
      <c r="E42" s="694">
        <f>C42+D42</f>
        <v>43180</v>
      </c>
    </row>
    <row r="43" spans="1:5" s="291" customFormat="1" ht="17.25" customHeight="1">
      <c r="A43" s="660"/>
      <c r="B43" s="685" t="s">
        <v>261</v>
      </c>
      <c r="C43" s="659">
        <f>C44+C47+C48</f>
        <v>5482000</v>
      </c>
      <c r="D43" s="659">
        <f>D44+D47+D48</f>
        <v>1060530</v>
      </c>
      <c r="E43" s="659">
        <f>E44+E47+E48</f>
        <v>6542530</v>
      </c>
    </row>
    <row r="44" spans="1:5" ht="17.25" customHeight="1">
      <c r="A44" s="652"/>
      <c r="B44" s="662" t="s">
        <v>798</v>
      </c>
      <c r="C44" s="661">
        <v>5482000</v>
      </c>
      <c r="D44" s="649">
        <v>-1383030</v>
      </c>
      <c r="E44" s="649">
        <f>C44+D44</f>
        <v>4098970</v>
      </c>
    </row>
    <row r="45" spans="1:5" ht="17.25" customHeight="1" hidden="1">
      <c r="A45" s="652"/>
      <c r="B45" s="691" t="s">
        <v>793</v>
      </c>
      <c r="C45" s="698"/>
      <c r="D45" s="690"/>
      <c r="E45" s="690"/>
    </row>
    <row r="46" spans="1:5" ht="17.25" customHeight="1" hidden="1">
      <c r="A46" s="652"/>
      <c r="B46" s="688" t="s">
        <v>794</v>
      </c>
      <c r="C46" s="698"/>
      <c r="D46" s="699"/>
      <c r="E46" s="699"/>
    </row>
    <row r="47" spans="1:5" s="651" customFormat="1" ht="17.25" customHeight="1">
      <c r="A47" s="647"/>
      <c r="B47" s="662" t="s">
        <v>792</v>
      </c>
      <c r="C47" s="661"/>
      <c r="D47" s="649">
        <v>1359107</v>
      </c>
      <c r="E47" s="694">
        <f>C47+D47</f>
        <v>1359107</v>
      </c>
    </row>
    <row r="48" spans="1:5" s="651" customFormat="1" ht="17.25" customHeight="1">
      <c r="A48" s="647"/>
      <c r="B48" s="662" t="s">
        <v>765</v>
      </c>
      <c r="C48" s="661"/>
      <c r="D48" s="649">
        <v>1084453</v>
      </c>
      <c r="E48" s="694">
        <f>C48+D48</f>
        <v>1084453</v>
      </c>
    </row>
    <row r="49" spans="1:5" s="651" customFormat="1" ht="17.25" customHeight="1">
      <c r="A49" s="647"/>
      <c r="B49" s="685" t="s">
        <v>262</v>
      </c>
      <c r="C49" s="659">
        <f>SUM(C50)</f>
        <v>0</v>
      </c>
      <c r="D49" s="659">
        <f>SUM(D50)</f>
        <v>2325636</v>
      </c>
      <c r="E49" s="659">
        <f>SUM(E50)</f>
        <v>2325636</v>
      </c>
    </row>
    <row r="50" spans="1:5" s="651" customFormat="1" ht="17.25" customHeight="1">
      <c r="A50" s="647"/>
      <c r="B50" s="662" t="s">
        <v>730</v>
      </c>
      <c r="C50" s="661"/>
      <c r="D50" s="649">
        <v>2325636</v>
      </c>
      <c r="E50" s="694">
        <f>C50+D50</f>
        <v>2325636</v>
      </c>
    </row>
    <row r="51" spans="1:5" ht="17.25" customHeight="1">
      <c r="A51" s="652"/>
      <c r="B51" s="685" t="s">
        <v>391</v>
      </c>
      <c r="C51" s="659">
        <v>55000000</v>
      </c>
      <c r="D51" s="646">
        <v>0</v>
      </c>
      <c r="E51" s="646">
        <f>C51+D51</f>
        <v>55000000</v>
      </c>
    </row>
    <row r="52" spans="1:5" s="651" customFormat="1" ht="17.25" customHeight="1">
      <c r="A52" s="647"/>
      <c r="B52" s="685" t="s">
        <v>259</v>
      </c>
      <c r="C52" s="654">
        <v>109500000</v>
      </c>
      <c r="D52" s="646">
        <f>SUM(D53:D54)</f>
        <v>0</v>
      </c>
      <c r="E52" s="646">
        <f>C52+D52</f>
        <v>109500000</v>
      </c>
    </row>
    <row r="53" spans="1:5" s="651" customFormat="1" ht="17.25" customHeight="1" hidden="1">
      <c r="A53" s="647"/>
      <c r="B53" s="662" t="s">
        <v>789</v>
      </c>
      <c r="C53" s="649"/>
      <c r="D53" s="649"/>
      <c r="E53" s="649"/>
    </row>
    <row r="54" spans="1:5" s="651" customFormat="1" ht="17.25" customHeight="1" hidden="1">
      <c r="A54" s="647"/>
      <c r="B54" s="662" t="s">
        <v>791</v>
      </c>
      <c r="C54" s="649"/>
      <c r="D54" s="649"/>
      <c r="E54" s="649"/>
    </row>
    <row r="55" spans="1:5" s="651" customFormat="1" ht="17.25" customHeight="1" hidden="1">
      <c r="A55" s="647"/>
      <c r="B55" s="662" t="s">
        <v>790</v>
      </c>
      <c r="C55" s="649"/>
      <c r="D55" s="649"/>
      <c r="E55" s="649"/>
    </row>
    <row r="56" spans="1:5" s="651" customFormat="1" ht="17.25" customHeight="1">
      <c r="A56" s="647"/>
      <c r="B56" s="685" t="s">
        <v>800</v>
      </c>
      <c r="C56" s="654">
        <f>SUM(C57:C58)</f>
        <v>0</v>
      </c>
      <c r="D56" s="654">
        <f>SUM(D57:D58)</f>
        <v>700510</v>
      </c>
      <c r="E56" s="654">
        <f>SUM(E57:E58)</f>
        <v>700510</v>
      </c>
    </row>
    <row r="57" spans="1:5" s="651" customFormat="1" ht="17.25" customHeight="1">
      <c r="A57" s="647"/>
      <c r="B57" s="662" t="s">
        <v>729</v>
      </c>
      <c r="C57" s="649"/>
      <c r="D57" s="649">
        <v>511960</v>
      </c>
      <c r="E57" s="649">
        <f>C57+D57</f>
        <v>511960</v>
      </c>
    </row>
    <row r="58" spans="1:5" s="651" customFormat="1" ht="17.25" customHeight="1">
      <c r="A58" s="647"/>
      <c r="B58" s="662" t="s">
        <v>730</v>
      </c>
      <c r="C58" s="649"/>
      <c r="D58" s="649">
        <v>188550</v>
      </c>
      <c r="E58" s="649">
        <f>C58+D58</f>
        <v>188550</v>
      </c>
    </row>
    <row r="59" spans="1:5" s="651" customFormat="1" ht="17.25" customHeight="1">
      <c r="A59" s="640">
        <v>4</v>
      </c>
      <c r="B59" s="644" t="s">
        <v>769</v>
      </c>
      <c r="C59" s="649"/>
      <c r="D59" s="650"/>
      <c r="E59" s="650"/>
    </row>
    <row r="60" spans="1:5" s="651" customFormat="1" ht="17.25" customHeight="1">
      <c r="A60" s="647"/>
      <c r="B60" s="685" t="s">
        <v>741</v>
      </c>
      <c r="C60" s="654">
        <f>SUM(C61:C63)</f>
        <v>830000000</v>
      </c>
      <c r="D60" s="654">
        <f>SUM(D61:D63)</f>
        <v>-3578093</v>
      </c>
      <c r="E60" s="654">
        <f>SUM(E61:E63)</f>
        <v>826421907</v>
      </c>
    </row>
    <row r="61" spans="1:5" ht="17.25" customHeight="1">
      <c r="A61" s="652"/>
      <c r="B61" s="662" t="s">
        <v>799</v>
      </c>
      <c r="C61" s="657">
        <v>830000000</v>
      </c>
      <c r="D61" s="585">
        <v>-9618010</v>
      </c>
      <c r="E61" s="585">
        <f aca="true" t="shared" si="0" ref="E61:E67">C61+D61</f>
        <v>820381990</v>
      </c>
    </row>
    <row r="62" spans="1:5" ht="17.25" customHeight="1">
      <c r="A62" s="652"/>
      <c r="B62" s="662" t="s">
        <v>729</v>
      </c>
      <c r="C62" s="657"/>
      <c r="D62" s="585">
        <v>2150872</v>
      </c>
      <c r="E62" s="585">
        <f t="shared" si="0"/>
        <v>2150872</v>
      </c>
    </row>
    <row r="63" spans="1:5" ht="17.25" customHeight="1">
      <c r="A63" s="652"/>
      <c r="B63" s="662" t="s">
        <v>730</v>
      </c>
      <c r="C63" s="657"/>
      <c r="D63" s="585">
        <v>3889045</v>
      </c>
      <c r="E63" s="585">
        <f t="shared" si="0"/>
        <v>3889045</v>
      </c>
    </row>
    <row r="64" spans="1:5" ht="17.25" customHeight="1">
      <c r="A64" s="652"/>
      <c r="B64" s="685" t="s">
        <v>773</v>
      </c>
      <c r="C64" s="659"/>
      <c r="D64" s="646">
        <v>233402135</v>
      </c>
      <c r="E64" s="646">
        <f t="shared" si="0"/>
        <v>233402135</v>
      </c>
    </row>
    <row r="65" spans="1:5" s="651" customFormat="1" ht="17.25" customHeight="1">
      <c r="A65" s="647"/>
      <c r="B65" s="685" t="s">
        <v>770</v>
      </c>
      <c r="C65" s="656"/>
      <c r="D65" s="646">
        <v>520700</v>
      </c>
      <c r="E65" s="646">
        <f t="shared" si="0"/>
        <v>520700</v>
      </c>
    </row>
    <row r="66" spans="1:5" s="651" customFormat="1" ht="17.25" customHeight="1">
      <c r="A66" s="647"/>
      <c r="B66" s="685" t="s">
        <v>771</v>
      </c>
      <c r="C66" s="656"/>
      <c r="D66" s="646">
        <v>298450</v>
      </c>
      <c r="E66" s="646">
        <f t="shared" si="0"/>
        <v>298450</v>
      </c>
    </row>
    <row r="67" spans="1:5" s="651" customFormat="1" ht="17.25" customHeight="1">
      <c r="A67" s="647"/>
      <c r="B67" s="685" t="s">
        <v>772</v>
      </c>
      <c r="C67" s="656"/>
      <c r="D67" s="646">
        <v>54610</v>
      </c>
      <c r="E67" s="646">
        <f t="shared" si="0"/>
        <v>54610</v>
      </c>
    </row>
    <row r="68" spans="1:5" ht="17.25" customHeight="1">
      <c r="A68" s="640">
        <v>5</v>
      </c>
      <c r="B68" s="644" t="s">
        <v>768</v>
      </c>
      <c r="C68" s="657"/>
      <c r="D68" s="658"/>
      <c r="E68" s="658"/>
    </row>
    <row r="69" spans="1:5" ht="17.25" customHeight="1">
      <c r="A69" s="652"/>
      <c r="B69" s="685" t="s">
        <v>87</v>
      </c>
      <c r="C69" s="659">
        <v>200000000</v>
      </c>
      <c r="D69" s="646">
        <v>-11252200</v>
      </c>
      <c r="E69" s="646">
        <f>C69+D69</f>
        <v>188747800</v>
      </c>
    </row>
    <row r="70" spans="1:5" s="263" customFormat="1" ht="17.25" customHeight="1">
      <c r="A70" s="660"/>
      <c r="B70" s="686" t="s">
        <v>796</v>
      </c>
      <c r="C70" s="657"/>
      <c r="D70" s="585"/>
      <c r="E70" s="585"/>
    </row>
    <row r="71" spans="1:5" ht="17.25" customHeight="1">
      <c r="A71" s="652"/>
      <c r="B71" s="685" t="s">
        <v>742</v>
      </c>
      <c r="C71" s="659">
        <f>SUM(C72:C74)</f>
        <v>351000000</v>
      </c>
      <c r="D71" s="659">
        <f>SUM(D72:D74)</f>
        <v>32186241</v>
      </c>
      <c r="E71" s="659">
        <f>SUM(E72:E74)</f>
        <v>383186241</v>
      </c>
    </row>
    <row r="72" spans="1:5" s="263" customFormat="1" ht="17.25" customHeight="1">
      <c r="A72" s="660"/>
      <c r="B72" s="662" t="s">
        <v>797</v>
      </c>
      <c r="C72" s="661">
        <v>351000000</v>
      </c>
      <c r="D72" s="649">
        <v>-3714103</v>
      </c>
      <c r="E72" s="649">
        <f aca="true" t="shared" si="1" ref="E72:E77">C72+D72</f>
        <v>347285897</v>
      </c>
    </row>
    <row r="73" spans="1:5" s="263" customFormat="1" ht="17.25" customHeight="1">
      <c r="A73" s="660"/>
      <c r="B73" s="662" t="s">
        <v>729</v>
      </c>
      <c r="C73" s="657"/>
      <c r="D73" s="649">
        <v>1436624</v>
      </c>
      <c r="E73" s="649">
        <f t="shared" si="1"/>
        <v>1436624</v>
      </c>
    </row>
    <row r="74" spans="1:5" s="263" customFormat="1" ht="17.25" customHeight="1">
      <c r="A74" s="660"/>
      <c r="B74" s="662" t="s">
        <v>730</v>
      </c>
      <c r="C74" s="657"/>
      <c r="D74" s="649">
        <v>34463720</v>
      </c>
      <c r="E74" s="649">
        <f t="shared" si="1"/>
        <v>34463720</v>
      </c>
    </row>
    <row r="75" spans="1:5" ht="17.25" customHeight="1">
      <c r="A75" s="660"/>
      <c r="B75" s="700" t="s">
        <v>795</v>
      </c>
      <c r="C75" s="659"/>
      <c r="D75" s="646">
        <v>102251391</v>
      </c>
      <c r="E75" s="646">
        <f t="shared" si="1"/>
        <v>102251391</v>
      </c>
    </row>
    <row r="76" spans="1:5" ht="17.25" customHeight="1">
      <c r="A76" s="660"/>
      <c r="B76" s="700" t="s">
        <v>766</v>
      </c>
      <c r="C76" s="659"/>
      <c r="D76" s="646">
        <v>94731296</v>
      </c>
      <c r="E76" s="646">
        <f t="shared" si="1"/>
        <v>94731296</v>
      </c>
    </row>
    <row r="77" spans="1:5" s="291" customFormat="1" ht="17.25" customHeight="1">
      <c r="A77" s="660"/>
      <c r="B77" s="685" t="s">
        <v>774</v>
      </c>
      <c r="C77" s="663"/>
      <c r="D77" s="654">
        <v>279400</v>
      </c>
      <c r="E77" s="654">
        <f t="shared" si="1"/>
        <v>279400</v>
      </c>
    </row>
    <row r="78" spans="1:5" ht="17.25" customHeight="1">
      <c r="A78" s="640">
        <v>6</v>
      </c>
      <c r="B78" s="644" t="s">
        <v>733</v>
      </c>
      <c r="C78" s="657"/>
      <c r="D78" s="658"/>
      <c r="E78" s="658"/>
    </row>
    <row r="79" spans="1:5" ht="17.25" customHeight="1">
      <c r="A79" s="652"/>
      <c r="B79" s="685" t="s">
        <v>88</v>
      </c>
      <c r="C79" s="659">
        <v>40000000</v>
      </c>
      <c r="D79" s="646">
        <f>SUM(D80:D81)</f>
        <v>488888300</v>
      </c>
      <c r="E79" s="646">
        <f>C79+D79</f>
        <v>528888300</v>
      </c>
    </row>
    <row r="80" spans="1:5" s="291" customFormat="1" ht="17.25" customHeight="1">
      <c r="A80" s="660"/>
      <c r="B80" s="662" t="s">
        <v>760</v>
      </c>
      <c r="C80" s="661"/>
      <c r="D80" s="649">
        <v>223888300</v>
      </c>
      <c r="E80" s="649">
        <f>C80+D80</f>
        <v>223888300</v>
      </c>
    </row>
    <row r="81" spans="1:5" s="291" customFormat="1" ht="17.25" customHeight="1">
      <c r="A81" s="660"/>
      <c r="B81" s="662" t="s">
        <v>761</v>
      </c>
      <c r="C81" s="661"/>
      <c r="D81" s="649">
        <v>265000000</v>
      </c>
      <c r="E81" s="649">
        <f>C81+D81</f>
        <v>265000000</v>
      </c>
    </row>
    <row r="82" spans="1:5" s="651" customFormat="1" ht="17.25" customHeight="1">
      <c r="A82" s="652"/>
      <c r="B82" s="685" t="s">
        <v>245</v>
      </c>
      <c r="C82" s="659">
        <f>SUM(C83)</f>
        <v>0</v>
      </c>
      <c r="D82" s="659">
        <f>SUM(D83)</f>
        <v>99792</v>
      </c>
      <c r="E82" s="659">
        <f>SUM(E83)</f>
        <v>99792</v>
      </c>
    </row>
    <row r="83" spans="1:5" s="291" customFormat="1" ht="17.25" customHeight="1">
      <c r="A83" s="660"/>
      <c r="B83" s="662" t="s">
        <v>730</v>
      </c>
      <c r="C83" s="661"/>
      <c r="D83" s="649">
        <v>99792</v>
      </c>
      <c r="E83" s="649">
        <f>C83+D83</f>
        <v>99792</v>
      </c>
    </row>
    <row r="84" spans="1:5" ht="17.25" customHeight="1">
      <c r="A84" s="652"/>
      <c r="B84" s="685" t="s">
        <v>775</v>
      </c>
      <c r="C84" s="659">
        <f>SUM(C85)</f>
        <v>0</v>
      </c>
      <c r="D84" s="659">
        <f>SUM(D85)</f>
        <v>137116</v>
      </c>
      <c r="E84" s="659">
        <f>SUM(E85)</f>
        <v>137116</v>
      </c>
    </row>
    <row r="85" spans="1:5" s="291" customFormat="1" ht="17.25" customHeight="1">
      <c r="A85" s="684"/>
      <c r="B85" s="662" t="s">
        <v>730</v>
      </c>
      <c r="C85" s="657"/>
      <c r="D85" s="649">
        <v>137116</v>
      </c>
      <c r="E85" s="649">
        <f>C85+D85</f>
        <v>137116</v>
      </c>
    </row>
    <row r="86" spans="1:5" ht="17.25" customHeight="1">
      <c r="A86" s="640">
        <v>7</v>
      </c>
      <c r="B86" s="644" t="s">
        <v>89</v>
      </c>
      <c r="C86" s="657"/>
      <c r="D86" s="658"/>
      <c r="E86" s="585"/>
    </row>
    <row r="87" spans="1:5" ht="17.25" customHeight="1">
      <c r="A87" s="652"/>
      <c r="B87" s="685" t="s">
        <v>90</v>
      </c>
      <c r="C87" s="659">
        <v>40676853</v>
      </c>
      <c r="D87" s="646">
        <v>328524</v>
      </c>
      <c r="E87" s="646">
        <f>C87+D87</f>
        <v>41005377</v>
      </c>
    </row>
    <row r="88" spans="1:5" s="263" customFormat="1" ht="17.25" customHeight="1">
      <c r="A88" s="701"/>
      <c r="B88" s="702" t="s">
        <v>91</v>
      </c>
      <c r="C88" s="665">
        <f>C13+C15+C20+C23+C29+C33+C43+C49+C51+C52+C56+C60+C64+C65+C66+C67+C69+C71+C75+C76+C77+C79+C82+C84+C87+C17+C41</f>
        <v>2320471853</v>
      </c>
      <c r="D88" s="665">
        <f>D13+D15+D20+D23+D29+D33+D43+D49+D51+D52+D56+D60+D64+D65+D66+D67+D69+D71+D75+D76+D77+D79+D82+D84+D87+D17+D41</f>
        <v>1024173131</v>
      </c>
      <c r="E88" s="665">
        <f>E13+E15+E20+E23+E29+E33+E43+E49+E51+E52+E56+E60+E64+E65+E66+E67+E69+E71+E75+E76+E77+E79+E82+E84+E87+E17+E41</f>
        <v>3344644984</v>
      </c>
    </row>
    <row r="89" spans="1:5" ht="17.25" customHeight="1">
      <c r="A89" s="653"/>
      <c r="B89" s="664"/>
      <c r="C89" s="665"/>
      <c r="D89" s="658"/>
      <c r="E89" s="658"/>
    </row>
    <row r="90" spans="1:5" s="263" customFormat="1" ht="17.25" customHeight="1">
      <c r="A90" s="675" t="s">
        <v>397</v>
      </c>
      <c r="B90" s="703" t="s">
        <v>92</v>
      </c>
      <c r="C90" s="665">
        <f>C91+C92+C97+C99</f>
        <v>130825810</v>
      </c>
      <c r="D90" s="665">
        <f>D91+D92+D97+D99</f>
        <v>1852146</v>
      </c>
      <c r="E90" s="665">
        <f>E91+E92+E97+E99</f>
        <v>132677956</v>
      </c>
    </row>
    <row r="91" spans="1:5" ht="17.25" customHeight="1">
      <c r="A91" s="640">
        <v>1</v>
      </c>
      <c r="B91" s="685" t="s">
        <v>743</v>
      </c>
      <c r="C91" s="659">
        <v>30000000</v>
      </c>
      <c r="D91" s="646"/>
      <c r="E91" s="646">
        <f>C91+D91</f>
        <v>30000000</v>
      </c>
    </row>
    <row r="92" spans="1:5" ht="17.25" customHeight="1">
      <c r="A92" s="640">
        <v>2</v>
      </c>
      <c r="B92" s="685" t="s">
        <v>734</v>
      </c>
      <c r="C92" s="659">
        <f>SUM(C93:C96)</f>
        <v>100500000</v>
      </c>
      <c r="D92" s="659">
        <f>SUM(D93:D96)</f>
        <v>91702</v>
      </c>
      <c r="E92" s="659">
        <f>SUM(E93:E96)</f>
        <v>100591702</v>
      </c>
    </row>
    <row r="93" spans="1:5" s="291" customFormat="1" ht="17.25" customHeight="1">
      <c r="A93" s="660"/>
      <c r="B93" s="662" t="s">
        <v>735</v>
      </c>
      <c r="C93" s="661">
        <v>65000000</v>
      </c>
      <c r="D93" s="649"/>
      <c r="E93" s="649">
        <f>C93+D93</f>
        <v>65000000</v>
      </c>
    </row>
    <row r="94" spans="1:5" s="291" customFormat="1" ht="17.25" customHeight="1">
      <c r="A94" s="684"/>
      <c r="B94" s="662" t="s">
        <v>744</v>
      </c>
      <c r="C94" s="661">
        <v>35500000</v>
      </c>
      <c r="D94" s="649"/>
      <c r="E94" s="649">
        <f>C94+D94</f>
        <v>35500000</v>
      </c>
    </row>
    <row r="95" spans="1:5" s="291" customFormat="1" ht="17.25" customHeight="1">
      <c r="A95" s="684"/>
      <c r="B95" s="662" t="s">
        <v>767</v>
      </c>
      <c r="C95" s="661"/>
      <c r="D95" s="649">
        <v>82512</v>
      </c>
      <c r="E95" s="649">
        <f>C95+D95</f>
        <v>82512</v>
      </c>
    </row>
    <row r="96" spans="1:5" s="291" customFormat="1" ht="17.25" customHeight="1">
      <c r="A96" s="684"/>
      <c r="B96" s="662" t="s">
        <v>730</v>
      </c>
      <c r="C96" s="661"/>
      <c r="D96" s="649">
        <v>9190</v>
      </c>
      <c r="E96" s="649">
        <f>C96+D96</f>
        <v>9190</v>
      </c>
    </row>
    <row r="97" spans="1:5" s="651" customFormat="1" ht="17.25" customHeight="1">
      <c r="A97" s="640">
        <v>3</v>
      </c>
      <c r="B97" s="685" t="s">
        <v>387</v>
      </c>
      <c r="C97" s="659">
        <f>C98</f>
        <v>325810</v>
      </c>
      <c r="D97" s="659">
        <f>D98</f>
        <v>-139556</v>
      </c>
      <c r="E97" s="659">
        <f>E98</f>
        <v>186254</v>
      </c>
    </row>
    <row r="98" spans="1:5" s="291" customFormat="1" ht="17.25" customHeight="1">
      <c r="A98" s="675"/>
      <c r="B98" s="662" t="s">
        <v>730</v>
      </c>
      <c r="C98" s="661">
        <v>325810</v>
      </c>
      <c r="D98" s="649">
        <v>-139556</v>
      </c>
      <c r="E98" s="649">
        <f>C98+D98</f>
        <v>186254</v>
      </c>
    </row>
    <row r="99" spans="1:5" s="651" customFormat="1" ht="17.25" customHeight="1">
      <c r="A99" s="640">
        <v>4</v>
      </c>
      <c r="B99" s="685" t="s">
        <v>762</v>
      </c>
      <c r="C99" s="659"/>
      <c r="D99" s="646">
        <v>1900000</v>
      </c>
      <c r="E99" s="646">
        <f>C99+D99</f>
        <v>1900000</v>
      </c>
    </row>
    <row r="100" spans="1:5" ht="17.25" customHeight="1">
      <c r="A100" s="666"/>
      <c r="B100" s="667" t="s">
        <v>93</v>
      </c>
      <c r="C100" s="668">
        <f>SUM(C88+C90)</f>
        <v>2451297663</v>
      </c>
      <c r="D100" s="668">
        <f>SUM(D88+D90)</f>
        <v>1026025277</v>
      </c>
      <c r="E100" s="668">
        <f>SUM(E88+E90)</f>
        <v>3477322940</v>
      </c>
    </row>
    <row r="101" spans="1:5" ht="17.25" customHeight="1">
      <c r="A101" s="653"/>
      <c r="B101" s="664"/>
      <c r="C101" s="665"/>
      <c r="D101" s="658"/>
      <c r="E101" s="658"/>
    </row>
    <row r="102" spans="1:5" s="639" customFormat="1" ht="17.25" customHeight="1">
      <c r="A102" s="669" t="s">
        <v>94</v>
      </c>
      <c r="B102" s="670" t="s">
        <v>95</v>
      </c>
      <c r="C102" s="642"/>
      <c r="D102" s="643"/>
      <c r="E102" s="643"/>
    </row>
    <row r="103" spans="1:5" s="672" customFormat="1" ht="17.25" customHeight="1">
      <c r="A103" s="640" t="s">
        <v>18</v>
      </c>
      <c r="B103" s="671" t="s">
        <v>19</v>
      </c>
      <c r="C103" s="642"/>
      <c r="D103" s="643"/>
      <c r="E103" s="643"/>
    </row>
    <row r="104" spans="1:5" s="674" customFormat="1" ht="17.25" customHeight="1">
      <c r="A104" s="640">
        <v>1</v>
      </c>
      <c r="B104" s="673" t="s">
        <v>748</v>
      </c>
      <c r="C104" s="585"/>
      <c r="D104" s="658"/>
      <c r="E104" s="658">
        <f>C104+D104</f>
        <v>0</v>
      </c>
    </row>
    <row r="105" spans="1:5" s="674" customFormat="1" ht="17.25" customHeight="1">
      <c r="A105" s="640"/>
      <c r="B105" s="681" t="s">
        <v>96</v>
      </c>
      <c r="C105" s="654">
        <v>430634000</v>
      </c>
      <c r="D105" s="654"/>
      <c r="E105" s="654">
        <f>C105+D105</f>
        <v>430634000</v>
      </c>
    </row>
    <row r="106" spans="1:5" s="676" customFormat="1" ht="17.25" customHeight="1" hidden="1">
      <c r="A106" s="675"/>
      <c r="B106" s="704" t="s">
        <v>751</v>
      </c>
      <c r="C106" s="585"/>
      <c r="D106" s="585"/>
      <c r="E106" s="585"/>
    </row>
    <row r="107" spans="1:5" s="674" customFormat="1" ht="17.25" customHeight="1">
      <c r="A107" s="640"/>
      <c r="B107" s="681" t="s">
        <v>745</v>
      </c>
      <c r="C107" s="654">
        <v>42000000</v>
      </c>
      <c r="D107" s="654">
        <v>-98500</v>
      </c>
      <c r="E107" s="654">
        <f>C107+D107</f>
        <v>41901500</v>
      </c>
    </row>
    <row r="108" spans="1:5" s="674" customFormat="1" ht="17.25" customHeight="1">
      <c r="A108" s="640"/>
      <c r="B108" s="681" t="s">
        <v>752</v>
      </c>
      <c r="C108" s="654">
        <f>SUM(C109:C113)</f>
        <v>0</v>
      </c>
      <c r="D108" s="654">
        <f>SUM(D109:D113)</f>
        <v>4233970</v>
      </c>
      <c r="E108" s="654">
        <f>SUM(E109:E113)</f>
        <v>4233970</v>
      </c>
    </row>
    <row r="109" spans="1:5" s="676" customFormat="1" ht="17.25" customHeight="1">
      <c r="A109" s="675"/>
      <c r="B109" s="704" t="s">
        <v>753</v>
      </c>
      <c r="C109" s="585"/>
      <c r="D109" s="649">
        <v>742050</v>
      </c>
      <c r="E109" s="649">
        <f>SUM(C109:D109)</f>
        <v>742050</v>
      </c>
    </row>
    <row r="110" spans="1:5" s="676" customFormat="1" ht="17.25" customHeight="1">
      <c r="A110" s="675"/>
      <c r="B110" s="704" t="s">
        <v>754</v>
      </c>
      <c r="C110" s="585"/>
      <c r="D110" s="649">
        <v>44693</v>
      </c>
      <c r="E110" s="649">
        <f>SUM(C110:D110)</f>
        <v>44693</v>
      </c>
    </row>
    <row r="111" spans="1:5" s="676" customFormat="1" ht="17.25" customHeight="1">
      <c r="A111" s="675"/>
      <c r="B111" s="704" t="s">
        <v>755</v>
      </c>
      <c r="C111" s="585"/>
      <c r="D111" s="649">
        <v>636139</v>
      </c>
      <c r="E111" s="649">
        <f>SUM(C111:D111)</f>
        <v>636139</v>
      </c>
    </row>
    <row r="112" spans="1:5" s="676" customFormat="1" ht="17.25" customHeight="1">
      <c r="A112" s="675"/>
      <c r="B112" s="704" t="s">
        <v>736</v>
      </c>
      <c r="C112" s="585"/>
      <c r="D112" s="649">
        <v>987980</v>
      </c>
      <c r="E112" s="649">
        <f>SUM(C112:D112)</f>
        <v>987980</v>
      </c>
    </row>
    <row r="113" spans="1:5" s="676" customFormat="1" ht="17.25" customHeight="1">
      <c r="A113" s="675"/>
      <c r="B113" s="704" t="s">
        <v>750</v>
      </c>
      <c r="C113" s="585"/>
      <c r="D113" s="649">
        <v>1823108</v>
      </c>
      <c r="E113" s="649">
        <f>SUM(C113:D113)</f>
        <v>1823108</v>
      </c>
    </row>
    <row r="114" spans="1:5" s="674" customFormat="1" ht="17.25" customHeight="1">
      <c r="A114" s="640"/>
      <c r="B114" s="681" t="s">
        <v>746</v>
      </c>
      <c r="C114" s="654">
        <v>49640000</v>
      </c>
      <c r="D114" s="654"/>
      <c r="E114" s="654">
        <f>C114+D114</f>
        <v>49640000</v>
      </c>
    </row>
    <row r="115" spans="1:5" s="676" customFormat="1" ht="17.25" customHeight="1">
      <c r="A115" s="675"/>
      <c r="B115" s="705" t="s">
        <v>392</v>
      </c>
      <c r="C115" s="654">
        <v>72000000</v>
      </c>
      <c r="D115" s="654">
        <v>-72000000</v>
      </c>
      <c r="E115" s="654">
        <f>SUM(C115:D115)</f>
        <v>0</v>
      </c>
    </row>
    <row r="116" spans="1:5" s="676" customFormat="1" ht="17.25" customHeight="1">
      <c r="A116" s="675"/>
      <c r="B116" s="705" t="s">
        <v>747</v>
      </c>
      <c r="C116" s="654">
        <v>73479000</v>
      </c>
      <c r="D116" s="654"/>
      <c r="E116" s="654">
        <f>SUM(C116:D116)</f>
        <v>73479000</v>
      </c>
    </row>
    <row r="117" spans="1:5" s="676" customFormat="1" ht="17.25" customHeight="1">
      <c r="A117" s="675"/>
      <c r="B117" s="705" t="s">
        <v>749</v>
      </c>
      <c r="C117" s="654"/>
      <c r="D117" s="654">
        <v>1383030</v>
      </c>
      <c r="E117" s="654">
        <f>SUM(C117:D117)</f>
        <v>1383030</v>
      </c>
    </row>
    <row r="118" spans="1:5" s="674" customFormat="1" ht="17.25" customHeight="1">
      <c r="A118" s="640">
        <v>2</v>
      </c>
      <c r="B118" s="673" t="s">
        <v>86</v>
      </c>
      <c r="C118" s="585"/>
      <c r="D118" s="585"/>
      <c r="E118" s="585"/>
    </row>
    <row r="119" spans="1:5" s="674" customFormat="1" ht="17.25" customHeight="1">
      <c r="A119" s="640"/>
      <c r="B119" s="681" t="s">
        <v>97</v>
      </c>
      <c r="C119" s="654">
        <v>55000000</v>
      </c>
      <c r="D119" s="654"/>
      <c r="E119" s="654">
        <f>C119+D119</f>
        <v>55000000</v>
      </c>
    </row>
    <row r="120" spans="1:5" s="674" customFormat="1" ht="17.25" customHeight="1">
      <c r="A120" s="640">
        <v>3</v>
      </c>
      <c r="B120" s="673" t="s">
        <v>737</v>
      </c>
      <c r="C120" s="585"/>
      <c r="D120" s="585"/>
      <c r="E120" s="585"/>
    </row>
    <row r="121" spans="1:5" s="674" customFormat="1" ht="17.25" customHeight="1">
      <c r="A121" s="640"/>
      <c r="B121" s="681" t="s">
        <v>98</v>
      </c>
      <c r="C121" s="654">
        <v>197280684</v>
      </c>
      <c r="D121" s="654">
        <v>-197280684</v>
      </c>
      <c r="E121" s="654">
        <f aca="true" t="shared" si="2" ref="E121:E126">C121+D121</f>
        <v>0</v>
      </c>
    </row>
    <row r="122" spans="1:5" s="674" customFormat="1" ht="17.25" customHeight="1">
      <c r="A122" s="640"/>
      <c r="B122" s="681" t="s">
        <v>99</v>
      </c>
      <c r="C122" s="654">
        <v>65000000</v>
      </c>
      <c r="D122" s="654"/>
      <c r="E122" s="654">
        <f t="shared" si="2"/>
        <v>65000000</v>
      </c>
    </row>
    <row r="123" spans="1:5" s="674" customFormat="1" ht="17.25" customHeight="1">
      <c r="A123" s="640"/>
      <c r="B123" s="681" t="s">
        <v>389</v>
      </c>
      <c r="C123" s="654">
        <v>5000000</v>
      </c>
      <c r="D123" s="654"/>
      <c r="E123" s="654">
        <f t="shared" si="2"/>
        <v>5000000</v>
      </c>
    </row>
    <row r="124" spans="1:5" s="674" customFormat="1" ht="17.25" customHeight="1">
      <c r="A124" s="640"/>
      <c r="B124" s="681" t="s">
        <v>394</v>
      </c>
      <c r="C124" s="654">
        <v>240000000</v>
      </c>
      <c r="D124" s="654">
        <v>-240000000</v>
      </c>
      <c r="E124" s="654">
        <f t="shared" si="2"/>
        <v>0</v>
      </c>
    </row>
    <row r="125" spans="1:5" s="674" customFormat="1" ht="17.25" customHeight="1">
      <c r="A125" s="640"/>
      <c r="B125" s="681" t="s">
        <v>100</v>
      </c>
      <c r="C125" s="654">
        <v>100000000</v>
      </c>
      <c r="D125" s="654">
        <f>SUM(D126)</f>
        <v>31000</v>
      </c>
      <c r="E125" s="654">
        <f t="shared" si="2"/>
        <v>100031000</v>
      </c>
    </row>
    <row r="126" spans="1:5" s="676" customFormat="1" ht="17.25" customHeight="1">
      <c r="A126" s="675"/>
      <c r="B126" s="704" t="s">
        <v>756</v>
      </c>
      <c r="C126" s="585"/>
      <c r="D126" s="585">
        <v>31000</v>
      </c>
      <c r="E126" s="585">
        <f t="shared" si="2"/>
        <v>31000</v>
      </c>
    </row>
    <row r="127" spans="1:5" s="674" customFormat="1" ht="17.25" customHeight="1">
      <c r="A127" s="640"/>
      <c r="B127" s="681" t="s">
        <v>312</v>
      </c>
      <c r="C127" s="654">
        <f>SUM(C128:C130)</f>
        <v>0</v>
      </c>
      <c r="D127" s="654">
        <f>SUM(D128:D130)</f>
        <v>7194749</v>
      </c>
      <c r="E127" s="654">
        <f>SUM(E128:E130)</f>
        <v>7194749</v>
      </c>
    </row>
    <row r="128" spans="1:5" s="676" customFormat="1" ht="17.25" customHeight="1">
      <c r="A128" s="675"/>
      <c r="B128" s="704" t="s">
        <v>757</v>
      </c>
      <c r="C128" s="585"/>
      <c r="D128" s="649">
        <v>1646136</v>
      </c>
      <c r="E128" s="649">
        <f>C128+D128</f>
        <v>1646136</v>
      </c>
    </row>
    <row r="129" spans="1:5" s="676" customFormat="1" ht="17.25" customHeight="1">
      <c r="A129" s="675"/>
      <c r="B129" s="704" t="s">
        <v>758</v>
      </c>
      <c r="C129" s="585"/>
      <c r="D129" s="649">
        <v>4956411</v>
      </c>
      <c r="E129" s="649">
        <f>C129+D129</f>
        <v>4956411</v>
      </c>
    </row>
    <row r="130" spans="1:5" s="676" customFormat="1" ht="17.25" customHeight="1">
      <c r="A130" s="675"/>
      <c r="B130" s="704" t="s">
        <v>759</v>
      </c>
      <c r="C130" s="585"/>
      <c r="D130" s="649">
        <v>592202</v>
      </c>
      <c r="E130" s="649">
        <f>C130+D130</f>
        <v>592202</v>
      </c>
    </row>
    <row r="131" spans="1:5" s="674" customFormat="1" ht="17.25" customHeight="1">
      <c r="A131" s="653"/>
      <c r="B131" s="677" t="s">
        <v>738</v>
      </c>
      <c r="C131" s="706">
        <f>C105+C107+C108+C114+C115+C116+C117+C119+C121+C122+C123+C124+C125+C127</f>
        <v>1330033684</v>
      </c>
      <c r="D131" s="706">
        <f>D105+D107+D108+D114+D115+D116+D117+D119+D121+D122+D123+D124+D125+D127</f>
        <v>-496536435</v>
      </c>
      <c r="E131" s="706">
        <f>E105+E107+E108+E114+E115+E116+E117+E119+E121+E122+E123+E124+E125+E127</f>
        <v>833497249</v>
      </c>
    </row>
  </sheetData>
  <sheetProtection/>
  <mergeCells count="7">
    <mergeCell ref="A3:E3"/>
    <mergeCell ref="A4:E4"/>
    <mergeCell ref="A7:A8"/>
    <mergeCell ref="B7:B8"/>
    <mergeCell ref="C7:C8"/>
    <mergeCell ref="D7:D8"/>
    <mergeCell ref="E7:E8"/>
  </mergeCells>
  <printOptions horizontalCentered="1" verticalCentered="1"/>
  <pageMargins left="0.1968503937007874" right="0" top="0.35433070866141736" bottom="0.3937007874015748" header="0.2362204724409449" footer="0.15748031496062992"/>
  <pageSetup horizontalDpi="600" verticalDpi="600" orientation="portrait" paperSize="9" scale="7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5:N47"/>
  <sheetViews>
    <sheetView workbookViewId="0" topLeftCell="A1">
      <selection activeCell="N19" sqref="N19"/>
    </sheetView>
  </sheetViews>
  <sheetFormatPr defaultColWidth="9.00390625" defaultRowHeight="12.75"/>
  <cols>
    <col min="1" max="1" width="46.625" style="32" customWidth="1"/>
    <col min="2" max="2" width="10.75390625" style="32" customWidth="1"/>
    <col min="3" max="3" width="11.00390625" style="32" customWidth="1"/>
    <col min="4" max="4" width="10.625" style="32" customWidth="1"/>
    <col min="5" max="5" width="10.00390625" style="32" customWidth="1"/>
    <col min="6" max="9" width="12.125" style="32" customWidth="1"/>
    <col min="10" max="16384" width="9.125" style="32" customWidth="1"/>
  </cols>
  <sheetData>
    <row r="4" ht="15.75" thickBot="1"/>
    <row r="5" spans="1:9" ht="60" customHeight="1">
      <c r="A5" s="1179" t="s">
        <v>209</v>
      </c>
      <c r="B5" s="1182" t="s">
        <v>395</v>
      </c>
      <c r="C5" s="1183"/>
      <c r="D5" s="1183"/>
      <c r="E5" s="1183"/>
      <c r="F5" s="1184" t="s">
        <v>396</v>
      </c>
      <c r="G5" s="1185"/>
      <c r="H5" s="1185"/>
      <c r="I5" s="1186"/>
    </row>
    <row r="6" spans="1:9" ht="19.5" customHeight="1">
      <c r="A6" s="1180"/>
      <c r="B6" s="1187" t="s">
        <v>210</v>
      </c>
      <c r="C6" s="1168" t="s">
        <v>211</v>
      </c>
      <c r="D6" s="1168"/>
      <c r="E6" s="1189" t="s">
        <v>212</v>
      </c>
      <c r="F6" s="1187" t="s">
        <v>213</v>
      </c>
      <c r="G6" s="1168" t="s">
        <v>211</v>
      </c>
      <c r="H6" s="1168"/>
      <c r="I6" s="1189" t="s">
        <v>45</v>
      </c>
    </row>
    <row r="7" spans="1:9" ht="19.5" customHeight="1">
      <c r="A7" s="1180"/>
      <c r="B7" s="1187"/>
      <c r="C7" s="1168" t="s">
        <v>214</v>
      </c>
      <c r="D7" s="1168" t="s">
        <v>215</v>
      </c>
      <c r="E7" s="1189"/>
      <c r="F7" s="1187"/>
      <c r="G7" s="1168" t="s">
        <v>214</v>
      </c>
      <c r="H7" s="1168" t="s">
        <v>215</v>
      </c>
      <c r="I7" s="1189"/>
    </row>
    <row r="8" spans="1:11" ht="39" customHeight="1" thickBot="1">
      <c r="A8" s="1181"/>
      <c r="B8" s="1188"/>
      <c r="C8" s="1169"/>
      <c r="D8" s="1169"/>
      <c r="E8" s="1190"/>
      <c r="F8" s="1188"/>
      <c r="G8" s="1169"/>
      <c r="H8" s="1169"/>
      <c r="I8" s="1190"/>
      <c r="K8" s="33"/>
    </row>
    <row r="9" spans="1:9" s="34" customFormat="1" ht="19.5" customHeight="1">
      <c r="A9" s="1170" t="s">
        <v>216</v>
      </c>
      <c r="B9" s="1171"/>
      <c r="C9" s="1171"/>
      <c r="D9" s="1171"/>
      <c r="E9" s="1171"/>
      <c r="F9" s="1172"/>
      <c r="G9" s="1172"/>
      <c r="H9" s="1172"/>
      <c r="I9" s="1173"/>
    </row>
    <row r="10" spans="1:9" s="34" customFormat="1" ht="19.5" customHeight="1">
      <c r="A10" s="35" t="s">
        <v>217</v>
      </c>
      <c r="B10" s="36">
        <v>1</v>
      </c>
      <c r="C10" s="37">
        <v>0</v>
      </c>
      <c r="D10" s="37">
        <v>0</v>
      </c>
      <c r="E10" s="38">
        <f>SUM(B10:D10)</f>
        <v>1</v>
      </c>
      <c r="F10" s="36">
        <v>1</v>
      </c>
      <c r="G10" s="37">
        <v>0</v>
      </c>
      <c r="H10" s="37">
        <v>0</v>
      </c>
      <c r="I10" s="38">
        <f>SUM(F10:H10)</f>
        <v>1</v>
      </c>
    </row>
    <row r="11" spans="1:9" s="34" customFormat="1" ht="19.5" customHeight="1">
      <c r="A11" s="35" t="s">
        <v>218</v>
      </c>
      <c r="B11" s="36">
        <v>1</v>
      </c>
      <c r="C11" s="37">
        <v>0</v>
      </c>
      <c r="D11" s="37">
        <v>0</v>
      </c>
      <c r="E11" s="38">
        <f>SUM(B11:D11)</f>
        <v>1</v>
      </c>
      <c r="F11" s="36">
        <v>1</v>
      </c>
      <c r="G11" s="37">
        <v>0</v>
      </c>
      <c r="H11" s="37">
        <v>0</v>
      </c>
      <c r="I11" s="38">
        <f>SUM(F11:H11)</f>
        <v>1</v>
      </c>
    </row>
    <row r="12" spans="1:9" s="34" customFormat="1" ht="19.5" customHeight="1">
      <c r="A12" s="35" t="s">
        <v>219</v>
      </c>
      <c r="B12" s="36">
        <v>1</v>
      </c>
      <c r="C12" s="37">
        <v>0</v>
      </c>
      <c r="D12" s="37">
        <v>0</v>
      </c>
      <c r="E12" s="38">
        <f>SUM(B12:D12)</f>
        <v>1</v>
      </c>
      <c r="F12" s="36">
        <v>1</v>
      </c>
      <c r="G12" s="37">
        <v>0</v>
      </c>
      <c r="H12" s="37">
        <v>0</v>
      </c>
      <c r="I12" s="38">
        <f>SUM(F12:H12)</f>
        <v>1</v>
      </c>
    </row>
    <row r="13" spans="1:9" s="34" customFormat="1" ht="19.5" customHeight="1" thickBot="1">
      <c r="A13" s="39" t="s">
        <v>220</v>
      </c>
      <c r="B13" s="36">
        <v>1</v>
      </c>
      <c r="C13" s="37">
        <v>0</v>
      </c>
      <c r="D13" s="37">
        <v>0</v>
      </c>
      <c r="E13" s="38">
        <f>SUM(B13:D13)</f>
        <v>1</v>
      </c>
      <c r="F13" s="36">
        <v>1</v>
      </c>
      <c r="G13" s="37">
        <v>0</v>
      </c>
      <c r="H13" s="37">
        <v>0</v>
      </c>
      <c r="I13" s="38">
        <f>SUM(F13:H13)</f>
        <v>1</v>
      </c>
    </row>
    <row r="14" spans="1:9" s="34" customFormat="1" ht="19.5" customHeight="1" thickBot="1">
      <c r="A14" s="40"/>
      <c r="B14" s="41">
        <f aca="true" t="shared" si="0" ref="B14:I14">SUM(B10:B13)</f>
        <v>4</v>
      </c>
      <c r="C14" s="41">
        <f t="shared" si="0"/>
        <v>0</v>
      </c>
      <c r="D14" s="41">
        <f t="shared" si="0"/>
        <v>0</v>
      </c>
      <c r="E14" s="41">
        <f t="shared" si="0"/>
        <v>4</v>
      </c>
      <c r="F14" s="41">
        <f t="shared" si="0"/>
        <v>4</v>
      </c>
      <c r="G14" s="41">
        <f t="shared" si="0"/>
        <v>0</v>
      </c>
      <c r="H14" s="41">
        <f t="shared" si="0"/>
        <v>0</v>
      </c>
      <c r="I14" s="63">
        <f t="shared" si="0"/>
        <v>4</v>
      </c>
    </row>
    <row r="15" spans="1:9" s="34" customFormat="1" ht="19.5" customHeight="1" thickBot="1">
      <c r="A15" s="42" t="s">
        <v>114</v>
      </c>
      <c r="B15" s="43"/>
      <c r="C15" s="44"/>
      <c r="D15" s="44"/>
      <c r="E15" s="45"/>
      <c r="F15" s="41"/>
      <c r="G15" s="41"/>
      <c r="H15" s="41"/>
      <c r="I15" s="63"/>
    </row>
    <row r="16" spans="1:9" s="34" customFormat="1" ht="19.5" customHeight="1">
      <c r="A16" s="35" t="s">
        <v>221</v>
      </c>
      <c r="B16" s="36">
        <v>1</v>
      </c>
      <c r="C16" s="37">
        <v>0</v>
      </c>
      <c r="D16" s="37">
        <v>0</v>
      </c>
      <c r="E16" s="38">
        <f>SUM(B16:D16)</f>
        <v>1</v>
      </c>
      <c r="F16" s="36">
        <v>1</v>
      </c>
      <c r="G16" s="37">
        <v>0</v>
      </c>
      <c r="H16" s="37">
        <v>0</v>
      </c>
      <c r="I16" s="38">
        <f>SUM(F16:H16)</f>
        <v>1</v>
      </c>
    </row>
    <row r="17" spans="1:9" s="34" customFormat="1" ht="19.5" customHeight="1">
      <c r="A17" s="35" t="s">
        <v>222</v>
      </c>
      <c r="B17" s="36">
        <v>1</v>
      </c>
      <c r="C17" s="37">
        <v>0</v>
      </c>
      <c r="D17" s="37">
        <v>0</v>
      </c>
      <c r="E17" s="38">
        <f>SUM(B17:D17)</f>
        <v>1</v>
      </c>
      <c r="F17" s="36">
        <v>1</v>
      </c>
      <c r="G17" s="37">
        <v>0</v>
      </c>
      <c r="H17" s="37">
        <v>0</v>
      </c>
      <c r="I17" s="38">
        <f>SUM(F17:H17)</f>
        <v>1</v>
      </c>
    </row>
    <row r="18" spans="1:9" s="34" customFormat="1" ht="19.5" customHeight="1">
      <c r="A18" s="35" t="s">
        <v>223</v>
      </c>
      <c r="B18" s="36">
        <v>82</v>
      </c>
      <c r="C18" s="37">
        <v>1</v>
      </c>
      <c r="D18" s="37">
        <v>1</v>
      </c>
      <c r="E18" s="38">
        <f>SUM(B18:D18)</f>
        <v>84</v>
      </c>
      <c r="F18" s="36">
        <v>67</v>
      </c>
      <c r="G18" s="37">
        <v>1</v>
      </c>
      <c r="H18" s="37">
        <v>1</v>
      </c>
      <c r="I18" s="38">
        <f>SUM(F18:H18)</f>
        <v>69</v>
      </c>
    </row>
    <row r="19" spans="1:9" s="34" customFormat="1" ht="19.5" customHeight="1">
      <c r="A19" s="35" t="s">
        <v>224</v>
      </c>
      <c r="B19" s="46">
        <v>0</v>
      </c>
      <c r="C19" s="37">
        <v>0</v>
      </c>
      <c r="D19" s="37">
        <v>0</v>
      </c>
      <c r="E19" s="38">
        <f>SUM(B19:D19)</f>
        <v>0</v>
      </c>
      <c r="F19" s="46">
        <v>0</v>
      </c>
      <c r="G19" s="37">
        <v>0</v>
      </c>
      <c r="H19" s="37">
        <v>0</v>
      </c>
      <c r="I19" s="38">
        <f>SUM(F19:H19)</f>
        <v>0</v>
      </c>
    </row>
    <row r="20" spans="1:9" s="34" customFormat="1" ht="19.5" customHeight="1" thickBot="1">
      <c r="A20" s="39" t="s">
        <v>225</v>
      </c>
      <c r="B20" s="47">
        <v>1</v>
      </c>
      <c r="C20" s="48">
        <v>0</v>
      </c>
      <c r="D20" s="48">
        <v>0</v>
      </c>
      <c r="E20" s="38">
        <f>SUM(B20:D20)</f>
        <v>1</v>
      </c>
      <c r="F20" s="47">
        <v>1</v>
      </c>
      <c r="G20" s="48">
        <v>0</v>
      </c>
      <c r="H20" s="48">
        <v>0</v>
      </c>
      <c r="I20" s="38">
        <f>SUM(F20:H20)</f>
        <v>1</v>
      </c>
    </row>
    <row r="21" spans="1:9" s="34" customFormat="1" ht="19.5" customHeight="1" thickBot="1">
      <c r="A21" s="49"/>
      <c r="B21" s="41">
        <f>SUM(B16:B20)</f>
        <v>85</v>
      </c>
      <c r="C21" s="41">
        <f aca="true" t="shared" si="1" ref="C21:I21">SUM(C16:C20)</f>
        <v>1</v>
      </c>
      <c r="D21" s="41">
        <f t="shared" si="1"/>
        <v>1</v>
      </c>
      <c r="E21" s="41">
        <f t="shared" si="1"/>
        <v>87</v>
      </c>
      <c r="F21" s="41">
        <f t="shared" si="1"/>
        <v>70</v>
      </c>
      <c r="G21" s="41">
        <f t="shared" si="1"/>
        <v>1</v>
      </c>
      <c r="H21" s="41">
        <f t="shared" si="1"/>
        <v>1</v>
      </c>
      <c r="I21" s="63">
        <f t="shared" si="1"/>
        <v>72</v>
      </c>
    </row>
    <row r="22" spans="1:9" s="34" customFormat="1" ht="19.5" customHeight="1">
      <c r="A22" s="1174" t="s">
        <v>226</v>
      </c>
      <c r="B22" s="1175"/>
      <c r="C22" s="1175"/>
      <c r="D22" s="1175"/>
      <c r="E22" s="1175"/>
      <c r="F22" s="1176"/>
      <c r="G22" s="1176"/>
      <c r="H22" s="1176"/>
      <c r="I22" s="1177"/>
    </row>
    <row r="23" spans="1:11" s="34" customFormat="1" ht="19.5" customHeight="1">
      <c r="A23" s="50" t="s">
        <v>227</v>
      </c>
      <c r="B23" s="51">
        <f>B24+B25+B26+B27+B28+B32+B29+B30+B31+B33+B42</f>
        <v>284</v>
      </c>
      <c r="C23" s="51">
        <f aca="true" t="shared" si="2" ref="C23:I23">C24+C25+C26+C27+C28+C32+C29+C30+C31+C33+C42</f>
        <v>3</v>
      </c>
      <c r="D23" s="162">
        <f t="shared" si="2"/>
        <v>3.5</v>
      </c>
      <c r="E23" s="162">
        <f t="shared" si="2"/>
        <v>290.5</v>
      </c>
      <c r="F23" s="51">
        <f t="shared" si="2"/>
        <v>252</v>
      </c>
      <c r="G23" s="51">
        <f t="shared" si="2"/>
        <v>5.25</v>
      </c>
      <c r="H23" s="51">
        <f t="shared" si="2"/>
        <v>4.5</v>
      </c>
      <c r="I23" s="178">
        <f t="shared" si="2"/>
        <v>259</v>
      </c>
      <c r="J23" s="52"/>
      <c r="K23" s="52"/>
    </row>
    <row r="24" spans="1:9" s="34" customFormat="1" ht="19.5" customHeight="1">
      <c r="A24" s="35" t="s">
        <v>228</v>
      </c>
      <c r="B24" s="46">
        <v>5</v>
      </c>
      <c r="C24" s="163">
        <v>0</v>
      </c>
      <c r="D24" s="164">
        <v>0</v>
      </c>
      <c r="E24" s="165">
        <f>SUM(B24:D24)</f>
        <v>5</v>
      </c>
      <c r="F24" s="46">
        <v>4</v>
      </c>
      <c r="G24" s="37">
        <v>0</v>
      </c>
      <c r="H24" s="37">
        <v>0.5</v>
      </c>
      <c r="I24" s="166">
        <f>SUM(F24:H24)</f>
        <v>4.5</v>
      </c>
    </row>
    <row r="25" spans="1:9" s="34" customFormat="1" ht="19.5" customHeight="1">
      <c r="A25" s="35" t="s">
        <v>229</v>
      </c>
      <c r="B25" s="46">
        <v>13</v>
      </c>
      <c r="C25" s="163">
        <v>0</v>
      </c>
      <c r="D25" s="164">
        <v>0</v>
      </c>
      <c r="E25" s="165">
        <f>SUM(B25:D25)</f>
        <v>13</v>
      </c>
      <c r="F25" s="46">
        <v>12</v>
      </c>
      <c r="G25" s="37">
        <v>0.75</v>
      </c>
      <c r="H25" s="37">
        <v>0</v>
      </c>
      <c r="I25" s="166">
        <f aca="true" t="shared" si="3" ref="I25:I44">SUM(F25:H25)</f>
        <v>12.75</v>
      </c>
    </row>
    <row r="26" spans="1:9" s="34" customFormat="1" ht="19.5" customHeight="1">
      <c r="A26" s="55" t="s">
        <v>230</v>
      </c>
      <c r="B26" s="46">
        <v>2</v>
      </c>
      <c r="C26" s="163">
        <v>0</v>
      </c>
      <c r="D26" s="164">
        <v>0</v>
      </c>
      <c r="E26" s="165">
        <f>SUM(B26:D26)</f>
        <v>2</v>
      </c>
      <c r="F26" s="46">
        <v>0</v>
      </c>
      <c r="G26" s="37">
        <v>0</v>
      </c>
      <c r="H26" s="37">
        <v>0</v>
      </c>
      <c r="I26" s="166">
        <f t="shared" si="3"/>
        <v>0</v>
      </c>
    </row>
    <row r="27" spans="1:9" s="34" customFormat="1" ht="19.5" customHeight="1">
      <c r="A27" s="35" t="s">
        <v>231</v>
      </c>
      <c r="B27" s="46">
        <v>8</v>
      </c>
      <c r="C27" s="163">
        <v>0</v>
      </c>
      <c r="D27" s="164">
        <v>0</v>
      </c>
      <c r="E27" s="165">
        <f aca="true" t="shared" si="4" ref="E27:E32">SUM(B27:D27)</f>
        <v>8</v>
      </c>
      <c r="F27" s="46">
        <v>8</v>
      </c>
      <c r="G27" s="37">
        <v>0</v>
      </c>
      <c r="H27" s="37">
        <v>0</v>
      </c>
      <c r="I27" s="166">
        <f t="shared" si="3"/>
        <v>8</v>
      </c>
    </row>
    <row r="28" spans="1:9" s="34" customFormat="1" ht="19.5" customHeight="1">
      <c r="A28" s="35" t="s">
        <v>232</v>
      </c>
      <c r="B28" s="46">
        <v>22</v>
      </c>
      <c r="C28" s="163">
        <v>0</v>
      </c>
      <c r="D28" s="164">
        <v>0</v>
      </c>
      <c r="E28" s="165">
        <f t="shared" si="4"/>
        <v>22</v>
      </c>
      <c r="F28" s="46">
        <v>21</v>
      </c>
      <c r="G28" s="37">
        <v>0</v>
      </c>
      <c r="H28" s="37">
        <v>0</v>
      </c>
      <c r="I28" s="166">
        <f t="shared" si="3"/>
        <v>21</v>
      </c>
    </row>
    <row r="29" spans="1:9" s="34" customFormat="1" ht="19.5" customHeight="1">
      <c r="A29" s="35" t="s">
        <v>233</v>
      </c>
      <c r="B29" s="46">
        <v>12</v>
      </c>
      <c r="C29" s="37">
        <v>0</v>
      </c>
      <c r="D29" s="164">
        <v>1.5</v>
      </c>
      <c r="E29" s="165">
        <f t="shared" si="4"/>
        <v>13.5</v>
      </c>
      <c r="F29" s="46">
        <v>12</v>
      </c>
      <c r="G29" s="37">
        <v>0</v>
      </c>
      <c r="H29" s="37">
        <v>2</v>
      </c>
      <c r="I29" s="166">
        <f>F29+(G29*0.75)+(H29*0.5)</f>
        <v>13</v>
      </c>
    </row>
    <row r="30" spans="1:14" s="34" customFormat="1" ht="36.75" customHeight="1">
      <c r="A30" s="56" t="s">
        <v>234</v>
      </c>
      <c r="B30" s="46">
        <v>12</v>
      </c>
      <c r="C30" s="37">
        <v>0</v>
      </c>
      <c r="D30" s="164">
        <v>0</v>
      </c>
      <c r="E30" s="165">
        <f t="shared" si="4"/>
        <v>12</v>
      </c>
      <c r="F30" s="46">
        <v>10</v>
      </c>
      <c r="G30" s="37">
        <v>0</v>
      </c>
      <c r="H30" s="37">
        <v>0</v>
      </c>
      <c r="I30" s="166">
        <f t="shared" si="3"/>
        <v>10</v>
      </c>
      <c r="K30" s="1178"/>
      <c r="L30" s="1178"/>
      <c r="M30" s="1178"/>
      <c r="N30" s="1178"/>
    </row>
    <row r="31" spans="1:14" s="34" customFormat="1" ht="51" customHeight="1">
      <c r="A31" s="56" t="s">
        <v>235</v>
      </c>
      <c r="B31" s="46">
        <v>15</v>
      </c>
      <c r="C31" s="37">
        <v>0</v>
      </c>
      <c r="D31" s="164">
        <v>0</v>
      </c>
      <c r="E31" s="165">
        <f t="shared" si="4"/>
        <v>15</v>
      </c>
      <c r="F31" s="46">
        <v>9</v>
      </c>
      <c r="G31" s="37">
        <v>0</v>
      </c>
      <c r="H31" s="37">
        <v>1</v>
      </c>
      <c r="I31" s="166">
        <f>F31+(G31*0.75)+(H31*0.5)</f>
        <v>9.5</v>
      </c>
      <c r="K31" s="1166"/>
      <c r="L31" s="1166"/>
      <c r="M31" s="1166"/>
      <c r="N31" s="1166"/>
    </row>
    <row r="32" spans="1:9" s="34" customFormat="1" ht="33.75" customHeight="1">
      <c r="A32" s="56" t="s">
        <v>399</v>
      </c>
      <c r="B32" s="46">
        <v>12</v>
      </c>
      <c r="C32" s="37">
        <v>0</v>
      </c>
      <c r="D32" s="164">
        <v>0</v>
      </c>
      <c r="E32" s="165">
        <f t="shared" si="4"/>
        <v>12</v>
      </c>
      <c r="F32" s="46">
        <v>1</v>
      </c>
      <c r="G32" s="167">
        <v>0</v>
      </c>
      <c r="H32" s="167">
        <v>0</v>
      </c>
      <c r="I32" s="166">
        <f t="shared" si="3"/>
        <v>1</v>
      </c>
    </row>
    <row r="33" spans="1:9" s="34" customFormat="1" ht="19.5" customHeight="1">
      <c r="A33" s="168" t="s">
        <v>236</v>
      </c>
      <c r="B33" s="169">
        <f>SUM(B34:B41)</f>
        <v>172</v>
      </c>
      <c r="C33" s="170">
        <f aca="true" t="shared" si="5" ref="C33:I33">SUM(C34:C41)</f>
        <v>3</v>
      </c>
      <c r="D33" s="171">
        <f t="shared" si="5"/>
        <v>2</v>
      </c>
      <c r="E33" s="171">
        <f>SUM(E34:E41)</f>
        <v>177</v>
      </c>
      <c r="F33" s="169">
        <f t="shared" si="5"/>
        <v>164</v>
      </c>
      <c r="G33" s="169">
        <f t="shared" si="5"/>
        <v>4.5</v>
      </c>
      <c r="H33" s="169">
        <f t="shared" si="5"/>
        <v>1</v>
      </c>
      <c r="I33" s="179">
        <f t="shared" si="5"/>
        <v>168.25</v>
      </c>
    </row>
    <row r="34" spans="1:9" s="34" customFormat="1" ht="19.5" customHeight="1">
      <c r="A34" s="35" t="s">
        <v>237</v>
      </c>
      <c r="B34" s="57">
        <v>28</v>
      </c>
      <c r="C34" s="172">
        <f>3*0.75</f>
        <v>2.25</v>
      </c>
      <c r="D34" s="172">
        <v>0.5</v>
      </c>
      <c r="E34" s="54">
        <f>SUM(B34:D34)</f>
        <v>30.75</v>
      </c>
      <c r="F34" s="57">
        <v>26</v>
      </c>
      <c r="G34" s="58">
        <v>3</v>
      </c>
      <c r="H34" s="58">
        <v>1</v>
      </c>
      <c r="I34" s="166">
        <f>F34+(G34*0.75)+(H34*0.5)</f>
        <v>28.75</v>
      </c>
    </row>
    <row r="35" spans="1:14" s="34" customFormat="1" ht="19.5" customHeight="1">
      <c r="A35" s="35" t="s">
        <v>238</v>
      </c>
      <c r="B35" s="57">
        <v>23</v>
      </c>
      <c r="C35" s="172">
        <v>0.75</v>
      </c>
      <c r="D35" s="172">
        <v>0</v>
      </c>
      <c r="E35" s="54">
        <f>SUM(B35:D35)</f>
        <v>23.75</v>
      </c>
      <c r="F35" s="57">
        <v>21</v>
      </c>
      <c r="G35" s="58">
        <v>0.75</v>
      </c>
      <c r="H35" s="58">
        <v>0</v>
      </c>
      <c r="I35" s="166">
        <f t="shared" si="3"/>
        <v>21.75</v>
      </c>
      <c r="K35" s="1167"/>
      <c r="L35" s="1167"/>
      <c r="M35" s="1167"/>
      <c r="N35" s="1167"/>
    </row>
    <row r="36" spans="1:9" s="34" customFormat="1" ht="19.5" customHeight="1">
      <c r="A36" s="35" t="s">
        <v>239</v>
      </c>
      <c r="B36" s="57">
        <v>20</v>
      </c>
      <c r="C36" s="172">
        <v>0</v>
      </c>
      <c r="D36" s="172">
        <v>0</v>
      </c>
      <c r="E36" s="54">
        <f aca="true" t="shared" si="6" ref="E36:E41">SUM(B36:D36)</f>
        <v>20</v>
      </c>
      <c r="F36" s="57">
        <v>19</v>
      </c>
      <c r="G36" s="58">
        <v>0</v>
      </c>
      <c r="H36" s="58">
        <v>0</v>
      </c>
      <c r="I36" s="166">
        <f t="shared" si="3"/>
        <v>19</v>
      </c>
    </row>
    <row r="37" spans="1:9" s="34" customFormat="1" ht="19.5" customHeight="1">
      <c r="A37" s="35" t="s">
        <v>240</v>
      </c>
      <c r="B37" s="57">
        <v>9</v>
      </c>
      <c r="C37" s="172">
        <v>0</v>
      </c>
      <c r="D37" s="172">
        <v>0.5</v>
      </c>
      <c r="E37" s="54">
        <f t="shared" si="6"/>
        <v>9.5</v>
      </c>
      <c r="F37" s="57">
        <v>9</v>
      </c>
      <c r="G37" s="58">
        <v>0</v>
      </c>
      <c r="H37" s="58">
        <v>0</v>
      </c>
      <c r="I37" s="166">
        <f t="shared" si="3"/>
        <v>9</v>
      </c>
    </row>
    <row r="38" spans="1:9" s="34" customFormat="1" ht="19.5" customHeight="1">
      <c r="A38" s="35" t="s">
        <v>241</v>
      </c>
      <c r="B38" s="57">
        <v>10</v>
      </c>
      <c r="C38" s="172">
        <v>0</v>
      </c>
      <c r="D38" s="172">
        <v>0</v>
      </c>
      <c r="E38" s="54">
        <f t="shared" si="6"/>
        <v>10</v>
      </c>
      <c r="F38" s="57">
        <v>9</v>
      </c>
      <c r="G38" s="58">
        <v>0</v>
      </c>
      <c r="H38" s="58">
        <v>0</v>
      </c>
      <c r="I38" s="166">
        <f t="shared" si="3"/>
        <v>9</v>
      </c>
    </row>
    <row r="39" spans="1:9" s="34" customFormat="1" ht="19.5" customHeight="1">
      <c r="A39" s="35" t="s">
        <v>242</v>
      </c>
      <c r="B39" s="57">
        <v>36</v>
      </c>
      <c r="C39" s="172">
        <v>0</v>
      </c>
      <c r="D39" s="172">
        <v>0.5</v>
      </c>
      <c r="E39" s="54">
        <f t="shared" si="6"/>
        <v>36.5</v>
      </c>
      <c r="F39" s="57">
        <v>34</v>
      </c>
      <c r="G39" s="58">
        <v>0.75</v>
      </c>
      <c r="H39" s="58">
        <v>0</v>
      </c>
      <c r="I39" s="166">
        <f t="shared" si="3"/>
        <v>34.75</v>
      </c>
    </row>
    <row r="40" spans="1:9" s="34" customFormat="1" ht="19.5" customHeight="1">
      <c r="A40" s="35" t="s">
        <v>243</v>
      </c>
      <c r="B40" s="46">
        <v>20</v>
      </c>
      <c r="C40" s="173">
        <v>0</v>
      </c>
      <c r="D40" s="173">
        <v>0</v>
      </c>
      <c r="E40" s="54">
        <f t="shared" si="6"/>
        <v>20</v>
      </c>
      <c r="F40" s="46">
        <v>20</v>
      </c>
      <c r="G40" s="37">
        <v>0</v>
      </c>
      <c r="H40" s="37">
        <v>0</v>
      </c>
      <c r="I40" s="166">
        <f t="shared" si="3"/>
        <v>20</v>
      </c>
    </row>
    <row r="41" spans="1:9" s="34" customFormat="1" ht="19.5" customHeight="1">
      <c r="A41" s="35" t="s">
        <v>244</v>
      </c>
      <c r="B41" s="46">
        <v>26</v>
      </c>
      <c r="C41" s="173">
        <v>0</v>
      </c>
      <c r="D41" s="173">
        <v>0.5</v>
      </c>
      <c r="E41" s="54">
        <f t="shared" si="6"/>
        <v>26.5</v>
      </c>
      <c r="F41" s="46">
        <v>26</v>
      </c>
      <c r="G41" s="37">
        <v>0</v>
      </c>
      <c r="H41" s="37">
        <v>0</v>
      </c>
      <c r="I41" s="166">
        <f t="shared" si="3"/>
        <v>26</v>
      </c>
    </row>
    <row r="42" spans="1:9" s="34" customFormat="1" ht="19.5" customHeight="1">
      <c r="A42" s="35" t="s">
        <v>245</v>
      </c>
      <c r="B42" s="46">
        <v>11</v>
      </c>
      <c r="C42" s="173">
        <v>0</v>
      </c>
      <c r="D42" s="173">
        <v>0</v>
      </c>
      <c r="E42" s="54">
        <f>SUM(B42:D42)</f>
        <v>11</v>
      </c>
      <c r="F42" s="46">
        <v>11</v>
      </c>
      <c r="G42" s="37">
        <v>0</v>
      </c>
      <c r="H42" s="37">
        <v>0</v>
      </c>
      <c r="I42" s="174">
        <f t="shared" si="3"/>
        <v>11</v>
      </c>
    </row>
    <row r="43" spans="1:9" s="34" customFormat="1" ht="19.5" customHeight="1">
      <c r="A43" s="50" t="s">
        <v>115</v>
      </c>
      <c r="B43" s="51">
        <v>2</v>
      </c>
      <c r="C43" s="59">
        <v>0</v>
      </c>
      <c r="D43" s="175">
        <v>0</v>
      </c>
      <c r="E43" s="53">
        <f>SUM(B43:D43)</f>
        <v>2</v>
      </c>
      <c r="F43" s="51">
        <v>2</v>
      </c>
      <c r="G43" s="59">
        <v>0</v>
      </c>
      <c r="H43" s="59">
        <v>0</v>
      </c>
      <c r="I43" s="176">
        <f t="shared" si="3"/>
        <v>2</v>
      </c>
    </row>
    <row r="44" spans="1:9" s="34" customFormat="1" ht="19.5" customHeight="1" thickBot="1">
      <c r="A44" s="160" t="s">
        <v>400</v>
      </c>
      <c r="B44" s="161">
        <v>1</v>
      </c>
      <c r="C44" s="177">
        <v>0</v>
      </c>
      <c r="D44" s="175">
        <v>0</v>
      </c>
      <c r="E44" s="60">
        <f>SUM(B44:D44)</f>
        <v>1</v>
      </c>
      <c r="F44" s="161">
        <v>1</v>
      </c>
      <c r="G44" s="177">
        <v>0</v>
      </c>
      <c r="H44" s="177">
        <v>0</v>
      </c>
      <c r="I44" s="176">
        <f t="shared" si="3"/>
        <v>1</v>
      </c>
    </row>
    <row r="45" spans="1:9" s="34" customFormat="1" ht="19.5" customHeight="1" thickBot="1">
      <c r="A45" s="182" t="s">
        <v>246</v>
      </c>
      <c r="B45" s="182">
        <f>SUM(B14+B21+B23+B43+B44)</f>
        <v>376</v>
      </c>
      <c r="C45" s="182">
        <f aca="true" t="shared" si="7" ref="C45:I45">SUM(C14+C21+C23+C43+C44)</f>
        <v>4</v>
      </c>
      <c r="D45" s="182">
        <f t="shared" si="7"/>
        <v>4.5</v>
      </c>
      <c r="E45" s="182">
        <f t="shared" si="7"/>
        <v>384.5</v>
      </c>
      <c r="F45" s="182">
        <f t="shared" si="7"/>
        <v>329</v>
      </c>
      <c r="G45" s="182">
        <f t="shared" si="7"/>
        <v>6.25</v>
      </c>
      <c r="H45" s="182">
        <f t="shared" si="7"/>
        <v>5.5</v>
      </c>
      <c r="I45" s="182">
        <f t="shared" si="7"/>
        <v>338</v>
      </c>
    </row>
    <row r="46" spans="1:9" s="34" customFormat="1" ht="19.5" customHeight="1">
      <c r="A46" s="62"/>
      <c r="E46" s="61"/>
      <c r="F46" s="61"/>
      <c r="I46" s="61"/>
    </row>
    <row r="47" s="34" customFormat="1" ht="19.5" customHeight="1">
      <c r="A47" s="62"/>
    </row>
  </sheetData>
  <sheetProtection/>
  <mergeCells count="18">
    <mergeCell ref="F5:I5"/>
    <mergeCell ref="B6:B8"/>
    <mergeCell ref="C6:D6"/>
    <mergeCell ref="E6:E8"/>
    <mergeCell ref="F6:F8"/>
    <mergeCell ref="G6:H6"/>
    <mergeCell ref="I6:I8"/>
    <mergeCell ref="C7:C8"/>
    <mergeCell ref="K31:N31"/>
    <mergeCell ref="K35:N35"/>
    <mergeCell ref="D7:D8"/>
    <mergeCell ref="G7:G8"/>
    <mergeCell ref="H7:H8"/>
    <mergeCell ref="A9:I9"/>
    <mergeCell ref="A22:I22"/>
    <mergeCell ref="K30:N30"/>
    <mergeCell ref="A5:A8"/>
    <mergeCell ref="B5:E5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70" r:id="rId1"/>
  <headerFooter alignWithMargins="0">
    <oddHeader>&amp;L&amp;"Times New Roman CE,Dőlt"&amp;11Dunakeszi Város Önkormányzata&amp;C&amp;"Times New Roman CE,Félkövér"&amp;14Létszámelőirányzatok 2019.év&amp;R&amp;11 12.sz.melléklet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Y37"/>
  <sheetViews>
    <sheetView zoomScale="80" zoomScaleNormal="80" zoomScalePageLayoutView="0" workbookViewId="0" topLeftCell="A1">
      <selection activeCell="K42" sqref="K42"/>
    </sheetView>
  </sheetViews>
  <sheetFormatPr defaultColWidth="9.00390625" defaultRowHeight="12.75"/>
  <cols>
    <col min="1" max="1" width="28.75390625" style="111" customWidth="1"/>
    <col min="2" max="2" width="12.75390625" style="111" customWidth="1"/>
    <col min="3" max="3" width="13.375" style="111" customWidth="1"/>
    <col min="4" max="4" width="12.75390625" style="111" bestFit="1" customWidth="1"/>
    <col min="5" max="9" width="12.00390625" style="111" bestFit="1" customWidth="1"/>
    <col min="10" max="10" width="12.25390625" style="111" bestFit="1" customWidth="1"/>
    <col min="11" max="13" width="12.00390625" style="111" bestFit="1" customWidth="1"/>
    <col min="14" max="14" width="15.875" style="111" customWidth="1"/>
    <col min="15" max="15" width="9.875" style="111" hidden="1" customWidth="1"/>
    <col min="16" max="16" width="10.625" style="111" hidden="1" customWidth="1"/>
    <col min="17" max="17" width="14.875" style="111" bestFit="1" customWidth="1"/>
    <col min="18" max="18" width="15.625" style="111" bestFit="1" customWidth="1"/>
    <col min="19" max="20" width="16.375" style="111" bestFit="1" customWidth="1"/>
    <col min="21" max="21" width="13.625" style="111" bestFit="1" customWidth="1"/>
    <col min="22" max="24" width="9.125" style="111" customWidth="1"/>
    <col min="25" max="25" width="12.75390625" style="111" bestFit="1" customWidth="1"/>
    <col min="26" max="16384" width="9.125" style="111" customWidth="1"/>
  </cols>
  <sheetData>
    <row r="1" spans="12:14" ht="12.75">
      <c r="L1" s="112"/>
      <c r="N1" s="9" t="s">
        <v>350</v>
      </c>
    </row>
    <row r="2" spans="12:14" ht="12.75">
      <c r="L2" s="112"/>
      <c r="N2" s="9"/>
    </row>
    <row r="5" spans="1:14" ht="15.75">
      <c r="A5" s="1191" t="s">
        <v>388</v>
      </c>
      <c r="B5" s="1191"/>
      <c r="C5" s="1191"/>
      <c r="D5" s="1191"/>
      <c r="E5" s="1191"/>
      <c r="F5" s="1191"/>
      <c r="G5" s="1191"/>
      <c r="H5" s="1191"/>
      <c r="I5" s="1191"/>
      <c r="J5" s="1191"/>
      <c r="K5" s="1191"/>
      <c r="L5" s="1191"/>
      <c r="M5" s="1191"/>
      <c r="N5" s="1191"/>
    </row>
    <row r="6" spans="1:14" ht="15.75">
      <c r="A6" s="1192" t="s">
        <v>351</v>
      </c>
      <c r="B6" s="1192"/>
      <c r="C6" s="1192"/>
      <c r="D6" s="1192"/>
      <c r="E6" s="1192"/>
      <c r="F6" s="1192"/>
      <c r="G6" s="1192"/>
      <c r="H6" s="1192"/>
      <c r="I6" s="1192"/>
      <c r="J6" s="1192"/>
      <c r="K6" s="1192"/>
      <c r="L6" s="1192"/>
      <c r="M6" s="1192"/>
      <c r="N6" s="1192"/>
    </row>
    <row r="7" spans="3:12" ht="12.75">
      <c r="C7" s="113"/>
      <c r="D7" s="113"/>
      <c r="E7" s="113"/>
      <c r="F7" s="113"/>
      <c r="G7" s="113"/>
      <c r="H7" s="113"/>
      <c r="I7" s="113"/>
      <c r="J7" s="113"/>
      <c r="K7" s="113"/>
      <c r="L7" s="113"/>
    </row>
    <row r="10" spans="1:14" ht="13.5" thickBot="1">
      <c r="A10" s="114" t="s">
        <v>133</v>
      </c>
      <c r="B10" s="114" t="s">
        <v>352</v>
      </c>
      <c r="C10" s="114" t="s">
        <v>353</v>
      </c>
      <c r="D10" s="114" t="s">
        <v>354</v>
      </c>
      <c r="E10" s="114" t="s">
        <v>355</v>
      </c>
      <c r="F10" s="114" t="s">
        <v>356</v>
      </c>
      <c r="G10" s="114" t="s">
        <v>357</v>
      </c>
      <c r="H10" s="114" t="s">
        <v>358</v>
      </c>
      <c r="I10" s="114" t="s">
        <v>359</v>
      </c>
      <c r="J10" s="114" t="s">
        <v>360</v>
      </c>
      <c r="K10" s="114" t="s">
        <v>361</v>
      </c>
      <c r="L10" s="114" t="s">
        <v>362</v>
      </c>
      <c r="M10" s="114" t="s">
        <v>363</v>
      </c>
      <c r="N10" s="114" t="s">
        <v>364</v>
      </c>
    </row>
    <row r="11" spans="1:14" ht="15.75" customHeight="1">
      <c r="A11" s="115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7"/>
    </row>
    <row r="12" spans="1:14" ht="15.75" customHeight="1">
      <c r="A12" s="118" t="s">
        <v>15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20"/>
    </row>
    <row r="13" spans="1:14" ht="15.75" customHeight="1">
      <c r="A13" s="121"/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20"/>
    </row>
    <row r="14" spans="1:18" ht="15.75" customHeight="1">
      <c r="A14" s="121" t="s">
        <v>374</v>
      </c>
      <c r="B14" s="123">
        <f>SUM(N14/12)</f>
        <v>126666883.5</v>
      </c>
      <c r="C14" s="123">
        <f>SUM(N14/12)</f>
        <v>126666883.5</v>
      </c>
      <c r="D14" s="123">
        <f>SUM(N14/12)</f>
        <v>126666883.5</v>
      </c>
      <c r="E14" s="123">
        <f>SUM(N14/12)</f>
        <v>126666883.5</v>
      </c>
      <c r="F14" s="123">
        <f>SUM(N14/12)</f>
        <v>126666883.5</v>
      </c>
      <c r="G14" s="123">
        <f>SUM(N14/12)</f>
        <v>126666883.5</v>
      </c>
      <c r="H14" s="123">
        <f>SUM(N14/12)</f>
        <v>126666883.5</v>
      </c>
      <c r="I14" s="123">
        <f>SUM(N14/12)</f>
        <v>126666883.5</v>
      </c>
      <c r="J14" s="123">
        <f>SUM(N14/12)</f>
        <v>126666883.5</v>
      </c>
      <c r="K14" s="123">
        <f>SUM(N14/12)</f>
        <v>126666883.5</v>
      </c>
      <c r="L14" s="123">
        <f>SUM(N14/12)</f>
        <v>126666883.5</v>
      </c>
      <c r="M14" s="123">
        <f>SUM(N14/12)</f>
        <v>126666883.5</v>
      </c>
      <c r="N14" s="122">
        <v>1520002602</v>
      </c>
      <c r="O14" s="123">
        <f>SUM(B14:M14)</f>
        <v>1520002602</v>
      </c>
      <c r="P14" s="123">
        <f>SUM(N14-O14)</f>
        <v>0</v>
      </c>
      <c r="Q14" s="123"/>
      <c r="R14" s="123"/>
    </row>
    <row r="15" spans="1:19" ht="15.75" customHeight="1">
      <c r="A15" s="121" t="s">
        <v>375</v>
      </c>
      <c r="B15" s="124">
        <v>139185786</v>
      </c>
      <c r="C15" s="124">
        <v>139185786</v>
      </c>
      <c r="D15" s="124">
        <v>1050000000</v>
      </c>
      <c r="E15" s="124">
        <v>194453967</v>
      </c>
      <c r="F15" s="124">
        <v>139185786</v>
      </c>
      <c r="G15" s="124">
        <v>139185786</v>
      </c>
      <c r="H15" s="124">
        <v>239185786</v>
      </c>
      <c r="I15" s="124">
        <v>249185786</v>
      </c>
      <c r="J15" s="124">
        <v>1175505353</v>
      </c>
      <c r="K15" s="124">
        <v>152010822</v>
      </c>
      <c r="L15" s="124">
        <v>139185786</v>
      </c>
      <c r="M15" s="124">
        <v>258000000</v>
      </c>
      <c r="N15" s="122">
        <v>4014270644</v>
      </c>
      <c r="O15" s="123">
        <f>SUM(B15:N15)</f>
        <v>8028541288</v>
      </c>
      <c r="P15" s="123">
        <f>SUM(N15-O15)</f>
        <v>-4014270644</v>
      </c>
      <c r="Q15" s="123"/>
      <c r="R15" s="123"/>
      <c r="S15" s="123"/>
    </row>
    <row r="16" spans="1:25" ht="15.75" customHeight="1">
      <c r="A16" s="121" t="s">
        <v>376</v>
      </c>
      <c r="B16" s="124"/>
      <c r="C16" s="124"/>
      <c r="D16" s="124"/>
      <c r="E16" s="124"/>
      <c r="F16" s="124"/>
      <c r="G16" s="124"/>
      <c r="H16" s="124">
        <v>32895289</v>
      </c>
      <c r="I16" s="124"/>
      <c r="J16" s="124"/>
      <c r="K16" s="124"/>
      <c r="L16" s="124"/>
      <c r="M16" s="124"/>
      <c r="N16" s="122">
        <f>SUM(B16:M16)</f>
        <v>32895289</v>
      </c>
      <c r="O16" s="123">
        <f aca="true" t="shared" si="0" ref="O16:O23">SUM(B16:M16)</f>
        <v>32895289</v>
      </c>
      <c r="P16" s="123">
        <f aca="true" t="shared" si="1" ref="P16:P31">SUM(N16-O16)</f>
        <v>0</v>
      </c>
      <c r="Q16" s="123"/>
      <c r="R16" s="123"/>
      <c r="Y16" s="123"/>
    </row>
    <row r="17" spans="1:20" ht="15.75" customHeight="1">
      <c r="A17" s="121" t="s">
        <v>365</v>
      </c>
      <c r="B17" s="124">
        <v>300000</v>
      </c>
      <c r="C17" s="124">
        <v>300000</v>
      </c>
      <c r="D17" s="124">
        <v>300000</v>
      </c>
      <c r="E17" s="124">
        <v>30300000</v>
      </c>
      <c r="F17" s="124">
        <v>233182325</v>
      </c>
      <c r="G17" s="124">
        <v>45300000</v>
      </c>
      <c r="H17" s="124">
        <v>2530000</v>
      </c>
      <c r="I17" s="124">
        <v>300000</v>
      </c>
      <c r="J17" s="124">
        <v>127694193</v>
      </c>
      <c r="K17" s="124">
        <v>45769530</v>
      </c>
      <c r="L17" s="124">
        <v>300000</v>
      </c>
      <c r="M17" s="124">
        <v>300000</v>
      </c>
      <c r="N17" s="122">
        <f>SUM(B17:M17)</f>
        <v>486576048</v>
      </c>
      <c r="O17" s="123">
        <f t="shared" si="0"/>
        <v>486576048</v>
      </c>
      <c r="P17" s="123">
        <f t="shared" si="1"/>
        <v>0</v>
      </c>
      <c r="Q17" s="123"/>
      <c r="R17" s="123"/>
      <c r="S17" s="123"/>
      <c r="T17" s="123"/>
    </row>
    <row r="18" spans="1:18" ht="15.75" customHeight="1">
      <c r="A18" s="121" t="s">
        <v>377</v>
      </c>
      <c r="B18" s="124"/>
      <c r="C18" s="135"/>
      <c r="D18" s="135">
        <v>1050000000</v>
      </c>
      <c r="E18" s="135"/>
      <c r="F18" s="135"/>
      <c r="G18" s="124">
        <v>867915549</v>
      </c>
      <c r="H18" s="135"/>
      <c r="I18" s="135"/>
      <c r="J18" s="135"/>
      <c r="K18" s="135"/>
      <c r="L18" s="135"/>
      <c r="M18" s="135"/>
      <c r="N18" s="122">
        <f>SUM(B18:M18)</f>
        <v>1917915549</v>
      </c>
      <c r="O18" s="123"/>
      <c r="P18" s="123"/>
      <c r="Q18" s="123"/>
      <c r="R18" s="123"/>
    </row>
    <row r="19" spans="1:21" ht="15.75" customHeight="1" thickBot="1">
      <c r="A19" s="125" t="s">
        <v>378</v>
      </c>
      <c r="B19" s="126"/>
      <c r="C19" s="127"/>
      <c r="D19" s="127"/>
      <c r="E19" s="127"/>
      <c r="F19" s="127">
        <v>150000000</v>
      </c>
      <c r="G19" s="124">
        <v>500000000</v>
      </c>
      <c r="H19" s="127">
        <v>400373334</v>
      </c>
      <c r="I19" s="127">
        <v>500000000</v>
      </c>
      <c r="J19" s="127">
        <v>50000000</v>
      </c>
      <c r="K19" s="127"/>
      <c r="L19" s="127"/>
      <c r="M19" s="127"/>
      <c r="N19" s="122">
        <f>SUM(B19:M19)</f>
        <v>1600373334</v>
      </c>
      <c r="O19" s="123">
        <f t="shared" si="0"/>
        <v>1600373334</v>
      </c>
      <c r="P19" s="123">
        <f t="shared" si="1"/>
        <v>0</v>
      </c>
      <c r="Q19" s="123"/>
      <c r="R19" s="123"/>
      <c r="U19" s="123"/>
    </row>
    <row r="20" spans="1:18" ht="15.75" customHeight="1" thickBot="1">
      <c r="A20" s="128" t="s">
        <v>379</v>
      </c>
      <c r="B20" s="129">
        <f>SUM(B14:B19)</f>
        <v>266152669.5</v>
      </c>
      <c r="C20" s="129">
        <f aca="true" t="shared" si="2" ref="C20:M20">SUM(C14:C19)</f>
        <v>266152669.5</v>
      </c>
      <c r="D20" s="129">
        <f t="shared" si="2"/>
        <v>2226966883.5</v>
      </c>
      <c r="E20" s="129">
        <f t="shared" si="2"/>
        <v>351420850.5</v>
      </c>
      <c r="F20" s="129">
        <f t="shared" si="2"/>
        <v>649034994.5</v>
      </c>
      <c r="G20" s="129">
        <f t="shared" si="2"/>
        <v>1679068218.5</v>
      </c>
      <c r="H20" s="129">
        <f t="shared" si="2"/>
        <v>801651292.5</v>
      </c>
      <c r="I20" s="129">
        <f t="shared" si="2"/>
        <v>876152669.5</v>
      </c>
      <c r="J20" s="129">
        <f t="shared" si="2"/>
        <v>1479866429.5</v>
      </c>
      <c r="K20" s="129">
        <f t="shared" si="2"/>
        <v>324447235.5</v>
      </c>
      <c r="L20" s="129">
        <f t="shared" si="2"/>
        <v>266152669.5</v>
      </c>
      <c r="M20" s="129">
        <f t="shared" si="2"/>
        <v>384966883.5</v>
      </c>
      <c r="N20" s="130">
        <f>SUM(N14:N19)</f>
        <v>9572033466</v>
      </c>
      <c r="O20" s="123">
        <f t="shared" si="0"/>
        <v>9572033466</v>
      </c>
      <c r="P20" s="123">
        <f t="shared" si="1"/>
        <v>0</v>
      </c>
      <c r="Q20" s="123"/>
      <c r="R20" s="123"/>
    </row>
    <row r="21" spans="1:25" ht="15.75" customHeight="1">
      <c r="A21" s="131"/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3"/>
      <c r="O21" s="123">
        <f t="shared" si="0"/>
        <v>0</v>
      </c>
      <c r="P21" s="123">
        <f t="shared" si="1"/>
        <v>0</v>
      </c>
      <c r="Q21" s="123"/>
      <c r="R21" s="123"/>
      <c r="Y21" s="123"/>
    </row>
    <row r="22" spans="1:18" ht="15.75" customHeight="1">
      <c r="A22" s="118" t="s">
        <v>109</v>
      </c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34"/>
      <c r="O22" s="123">
        <f t="shared" si="0"/>
        <v>0</v>
      </c>
      <c r="P22" s="123">
        <f t="shared" si="1"/>
        <v>0</v>
      </c>
      <c r="Q22" s="123"/>
      <c r="R22" s="123"/>
    </row>
    <row r="23" spans="1:18" s="136" customFormat="1" ht="15.75" customHeight="1">
      <c r="A23" s="121"/>
      <c r="B23" s="124"/>
      <c r="C23" s="124"/>
      <c r="D23" s="124"/>
      <c r="E23" s="124"/>
      <c r="F23" s="135"/>
      <c r="G23" s="135"/>
      <c r="H23" s="135"/>
      <c r="I23" s="124"/>
      <c r="J23" s="124"/>
      <c r="K23" s="124"/>
      <c r="L23" s="124"/>
      <c r="M23" s="124"/>
      <c r="N23" s="134"/>
      <c r="O23" s="123">
        <f t="shared" si="0"/>
        <v>0</v>
      </c>
      <c r="P23" s="123">
        <f t="shared" si="1"/>
        <v>0</v>
      </c>
      <c r="Q23" s="123"/>
      <c r="R23" s="123"/>
    </row>
    <row r="24" spans="1:21" ht="15.75" customHeight="1">
      <c r="A24" s="121" t="s">
        <v>380</v>
      </c>
      <c r="B24" s="124">
        <v>256902507</v>
      </c>
      <c r="C24" s="124">
        <v>280605679</v>
      </c>
      <c r="D24" s="124">
        <v>310032025</v>
      </c>
      <c r="E24" s="124">
        <v>328467266</v>
      </c>
      <c r="F24" s="124">
        <v>368467266</v>
      </c>
      <c r="G24" s="124">
        <v>298467266</v>
      </c>
      <c r="H24" s="124">
        <v>318467266</v>
      </c>
      <c r="I24" s="124">
        <v>268467265</v>
      </c>
      <c r="J24" s="124">
        <v>428467265</v>
      </c>
      <c r="K24" s="124">
        <v>408882385</v>
      </c>
      <c r="L24" s="124">
        <v>346877601</v>
      </c>
      <c r="M24" s="124">
        <v>268467266</v>
      </c>
      <c r="N24" s="122">
        <v>3882571057</v>
      </c>
      <c r="O24" s="123">
        <f>SUM(B24:N24)</f>
        <v>7765142114</v>
      </c>
      <c r="P24" s="123">
        <f t="shared" si="1"/>
        <v>-3882571057</v>
      </c>
      <c r="Q24" s="123"/>
      <c r="R24" s="123"/>
      <c r="S24" s="123"/>
      <c r="T24" s="123"/>
      <c r="U24" s="123"/>
    </row>
    <row r="25" spans="1:20" ht="15.75" customHeight="1">
      <c r="A25" s="139" t="s">
        <v>381</v>
      </c>
      <c r="B25" s="124">
        <v>1225000</v>
      </c>
      <c r="C25" s="124">
        <v>1225000</v>
      </c>
      <c r="D25" s="124">
        <v>1225000</v>
      </c>
      <c r="E25" s="124">
        <v>1225000</v>
      </c>
      <c r="F25" s="124">
        <v>1225000</v>
      </c>
      <c r="G25" s="124">
        <v>1225000</v>
      </c>
      <c r="H25" s="124">
        <v>819500</v>
      </c>
      <c r="I25" s="124">
        <v>1225000</v>
      </c>
      <c r="J25" s="124">
        <v>1225000</v>
      </c>
      <c r="K25" s="124">
        <v>1225000</v>
      </c>
      <c r="L25" s="124">
        <v>1225000</v>
      </c>
      <c r="M25" s="124">
        <v>1225000</v>
      </c>
      <c r="N25" s="122">
        <f>SUM(B25:M25)</f>
        <v>14294500</v>
      </c>
      <c r="O25" s="123">
        <f aca="true" t="shared" si="3" ref="O25:O31">SUM(B25:M25)</f>
        <v>14294500</v>
      </c>
      <c r="P25" s="123">
        <f>SUM(N25-O25)</f>
        <v>0</v>
      </c>
      <c r="Q25" s="123"/>
      <c r="R25" s="123"/>
      <c r="S25" s="180"/>
      <c r="T25" s="180"/>
    </row>
    <row r="26" spans="1:21" ht="15.75" customHeight="1">
      <c r="A26" s="121" t="s">
        <v>401</v>
      </c>
      <c r="B26" s="124"/>
      <c r="C26" s="124"/>
      <c r="D26" s="124"/>
      <c r="E26" s="137">
        <v>26750000</v>
      </c>
      <c r="F26" s="137">
        <v>46750000</v>
      </c>
      <c r="G26" s="137">
        <v>46750000</v>
      </c>
      <c r="H26" s="137">
        <v>356000</v>
      </c>
      <c r="I26" s="137">
        <v>356000</v>
      </c>
      <c r="J26" s="137">
        <v>13106568</v>
      </c>
      <c r="K26" s="137">
        <v>16356000</v>
      </c>
      <c r="L26" s="137">
        <v>16356000</v>
      </c>
      <c r="M26" s="137">
        <v>16356807</v>
      </c>
      <c r="N26" s="122">
        <v>183137375</v>
      </c>
      <c r="O26" s="123">
        <f t="shared" si="3"/>
        <v>183137375</v>
      </c>
      <c r="P26" s="123">
        <f t="shared" si="1"/>
        <v>0</v>
      </c>
      <c r="Q26" s="123"/>
      <c r="R26" s="123"/>
      <c r="S26" s="180"/>
      <c r="U26" s="123"/>
    </row>
    <row r="27" spans="1:20" ht="15.75" customHeight="1">
      <c r="A27" s="121" t="s">
        <v>402</v>
      </c>
      <c r="B27" s="124"/>
      <c r="C27" s="124">
        <v>50000000</v>
      </c>
      <c r="D27" s="124">
        <v>150000000</v>
      </c>
      <c r="E27" s="124">
        <v>250000000</v>
      </c>
      <c r="F27" s="124">
        <v>216000000</v>
      </c>
      <c r="G27" s="124">
        <v>258000000</v>
      </c>
      <c r="H27" s="124">
        <v>824000000</v>
      </c>
      <c r="I27" s="124">
        <v>616000000</v>
      </c>
      <c r="J27" s="124">
        <v>742654804</v>
      </c>
      <c r="K27" s="124">
        <v>294596830</v>
      </c>
      <c r="L27" s="124">
        <v>192687455</v>
      </c>
      <c r="M27" s="124">
        <v>23387546</v>
      </c>
      <c r="N27" s="122">
        <v>3617326635</v>
      </c>
      <c r="O27" s="123">
        <f t="shared" si="3"/>
        <v>3617326635</v>
      </c>
      <c r="P27" s="123">
        <f>SUM(N27-O27)</f>
        <v>0</v>
      </c>
      <c r="Q27" s="123"/>
      <c r="R27" s="123"/>
      <c r="T27" s="123"/>
    </row>
    <row r="28" spans="1:20" ht="15.75" customHeight="1">
      <c r="A28" s="121" t="s">
        <v>403</v>
      </c>
      <c r="B28" s="124"/>
      <c r="C28" s="124">
        <v>50000000</v>
      </c>
      <c r="D28" s="138">
        <v>88110000</v>
      </c>
      <c r="E28" s="138">
        <v>88110000</v>
      </c>
      <c r="F28" s="138">
        <v>280000000</v>
      </c>
      <c r="G28" s="138">
        <v>110413267</v>
      </c>
      <c r="H28" s="138">
        <v>30000000</v>
      </c>
      <c r="I28" s="138">
        <v>23463565</v>
      </c>
      <c r="J28" s="138">
        <v>130000000</v>
      </c>
      <c r="K28" s="138">
        <v>30000000</v>
      </c>
      <c r="L28" s="124">
        <v>3290417</v>
      </c>
      <c r="M28" s="138">
        <v>110000</v>
      </c>
      <c r="N28" s="122">
        <v>833497249</v>
      </c>
      <c r="O28" s="123">
        <f t="shared" si="3"/>
        <v>833497249</v>
      </c>
      <c r="P28" s="123">
        <f t="shared" si="1"/>
        <v>0</v>
      </c>
      <c r="Q28" s="123"/>
      <c r="R28" s="123"/>
      <c r="T28" s="123"/>
    </row>
    <row r="29" spans="1:18" ht="15.75" customHeight="1">
      <c r="A29" s="139" t="s">
        <v>404</v>
      </c>
      <c r="B29" s="124"/>
      <c r="C29" s="124"/>
      <c r="D29" s="124">
        <v>636550000</v>
      </c>
      <c r="E29" s="124">
        <v>500000</v>
      </c>
      <c r="F29" s="124">
        <v>11412190</v>
      </c>
      <c r="G29" s="124">
        <v>1500000</v>
      </c>
      <c r="H29" s="124">
        <v>45000000</v>
      </c>
      <c r="I29" s="124">
        <v>50000000</v>
      </c>
      <c r="J29" s="124">
        <v>136500000</v>
      </c>
      <c r="K29" s="124">
        <v>52546481</v>
      </c>
      <c r="L29" s="124">
        <v>42500000</v>
      </c>
      <c r="M29" s="124">
        <v>17224193</v>
      </c>
      <c r="N29" s="122">
        <v>993732864</v>
      </c>
      <c r="O29" s="123">
        <f t="shared" si="3"/>
        <v>993732864</v>
      </c>
      <c r="P29" s="123">
        <f t="shared" si="1"/>
        <v>0</v>
      </c>
      <c r="Q29" s="123"/>
      <c r="R29" s="123"/>
    </row>
    <row r="30" spans="1:18" ht="15.75" customHeight="1" thickBot="1">
      <c r="A30" s="139" t="s">
        <v>808</v>
      </c>
      <c r="B30" s="124"/>
      <c r="C30" s="124"/>
      <c r="D30" s="124"/>
      <c r="E30" s="124"/>
      <c r="F30" s="124"/>
      <c r="G30" s="124"/>
      <c r="H30" s="124">
        <v>47473786</v>
      </c>
      <c r="I30" s="124"/>
      <c r="J30" s="124"/>
      <c r="K30" s="124"/>
      <c r="L30" s="124"/>
      <c r="M30" s="124"/>
      <c r="N30" s="122">
        <f>SUM(H30)</f>
        <v>47473786</v>
      </c>
      <c r="O30" s="123"/>
      <c r="P30" s="123"/>
      <c r="Q30" s="123"/>
      <c r="R30" s="123"/>
    </row>
    <row r="31" spans="1:18" ht="15.75" customHeight="1" thickBot="1">
      <c r="A31" s="140" t="s">
        <v>405</v>
      </c>
      <c r="B31" s="141">
        <f aca="true" t="shared" si="4" ref="B31:M31">SUM(B24:B29)</f>
        <v>258127507</v>
      </c>
      <c r="C31" s="141">
        <f t="shared" si="4"/>
        <v>381830679</v>
      </c>
      <c r="D31" s="141">
        <f t="shared" si="4"/>
        <v>1185917025</v>
      </c>
      <c r="E31" s="141">
        <f t="shared" si="4"/>
        <v>695052266</v>
      </c>
      <c r="F31" s="141">
        <f t="shared" si="4"/>
        <v>923854456</v>
      </c>
      <c r="G31" s="141">
        <f t="shared" si="4"/>
        <v>716355533</v>
      </c>
      <c r="H31" s="141">
        <f>SUM(H24:H30)</f>
        <v>1266116552</v>
      </c>
      <c r="I31" s="141">
        <f t="shared" si="4"/>
        <v>959511830</v>
      </c>
      <c r="J31" s="141">
        <f t="shared" si="4"/>
        <v>1451953637</v>
      </c>
      <c r="K31" s="141">
        <f t="shared" si="4"/>
        <v>803606696</v>
      </c>
      <c r="L31" s="141">
        <f t="shared" si="4"/>
        <v>602936473</v>
      </c>
      <c r="M31" s="141">
        <f t="shared" si="4"/>
        <v>326770812</v>
      </c>
      <c r="N31" s="141">
        <f>SUM(N24:N30)</f>
        <v>9572033466</v>
      </c>
      <c r="O31" s="123">
        <f t="shared" si="3"/>
        <v>9572033466</v>
      </c>
      <c r="P31" s="123">
        <f t="shared" si="1"/>
        <v>0</v>
      </c>
      <c r="Q31" s="123"/>
      <c r="R31" s="123"/>
    </row>
    <row r="32" spans="1:18" ht="15.75" customHeight="1" thickBot="1">
      <c r="A32" s="142" t="s">
        <v>406</v>
      </c>
      <c r="B32" s="143">
        <f aca="true" t="shared" si="5" ref="B32:N32">SUM(B20-B31)</f>
        <v>8025162.5</v>
      </c>
      <c r="C32" s="143">
        <f t="shared" si="5"/>
        <v>-115678009.5</v>
      </c>
      <c r="D32" s="143">
        <f t="shared" si="5"/>
        <v>1041049858.5</v>
      </c>
      <c r="E32" s="143">
        <f t="shared" si="5"/>
        <v>-343631415.5</v>
      </c>
      <c r="F32" s="143">
        <f t="shared" si="5"/>
        <v>-274819461.5</v>
      </c>
      <c r="G32" s="143">
        <f t="shared" si="5"/>
        <v>962712685.5</v>
      </c>
      <c r="H32" s="143">
        <f t="shared" si="5"/>
        <v>-464465259.5</v>
      </c>
      <c r="I32" s="143">
        <f t="shared" si="5"/>
        <v>-83359160.5</v>
      </c>
      <c r="J32" s="143">
        <f t="shared" si="5"/>
        <v>27912792.5</v>
      </c>
      <c r="K32" s="143">
        <f t="shared" si="5"/>
        <v>-479159460.5</v>
      </c>
      <c r="L32" s="143">
        <f t="shared" si="5"/>
        <v>-336783803.5</v>
      </c>
      <c r="M32" s="143">
        <f t="shared" si="5"/>
        <v>58196071.5</v>
      </c>
      <c r="N32" s="143">
        <f t="shared" si="5"/>
        <v>0</v>
      </c>
      <c r="Q32" s="123"/>
      <c r="R32" s="123"/>
    </row>
    <row r="33" ht="12.75">
      <c r="A33" s="144"/>
    </row>
    <row r="34" spans="1:14" s="136" customFormat="1" ht="12.75">
      <c r="A34" s="111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45"/>
    </row>
    <row r="35" spans="2:4" ht="12.75">
      <c r="B35" s="123"/>
      <c r="C35" s="123"/>
      <c r="D35" s="123"/>
    </row>
    <row r="37" ht="12.75">
      <c r="N37" s="123"/>
    </row>
  </sheetData>
  <sheetProtection/>
  <mergeCells count="2">
    <mergeCell ref="A5:N5"/>
    <mergeCell ref="A6:N6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70" r:id="rId1"/>
  <headerFooter alignWithMargins="0">
    <oddHeader>&amp;L&amp;8Dunakeszi Város Önkormányzata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L71"/>
  <sheetViews>
    <sheetView zoomScale="80" zoomScaleNormal="80" workbookViewId="0" topLeftCell="A1">
      <selection activeCell="J19" sqref="J19"/>
    </sheetView>
  </sheetViews>
  <sheetFormatPr defaultColWidth="9.00390625" defaultRowHeight="12.75"/>
  <cols>
    <col min="1" max="2" width="8.00390625" style="1" customWidth="1"/>
    <col min="3" max="3" width="65.875" style="1" customWidth="1"/>
    <col min="4" max="4" width="17.625" style="66" customWidth="1"/>
    <col min="5" max="6" width="17.625" style="1" customWidth="1"/>
    <col min="7" max="7" width="13.625" style="1" customWidth="1"/>
    <col min="8" max="9" width="9.125" style="1" customWidth="1"/>
    <col min="10" max="10" width="12.00390625" style="1" bestFit="1" customWidth="1"/>
    <col min="11" max="11" width="10.625" style="1" bestFit="1" customWidth="1"/>
    <col min="12" max="12" width="9.875" style="1" bestFit="1" customWidth="1"/>
    <col min="13" max="16384" width="9.125" style="1" customWidth="1"/>
  </cols>
  <sheetData>
    <row r="1" spans="1:4" ht="15.75">
      <c r="A1" s="15" t="s">
        <v>0</v>
      </c>
      <c r="B1" s="65"/>
      <c r="D1" s="9"/>
    </row>
    <row r="2" spans="4:6" ht="15.75">
      <c r="D2" s="9"/>
      <c r="F2" s="471" t="s">
        <v>524</v>
      </c>
    </row>
    <row r="4" spans="1:6" ht="18.75">
      <c r="A4" s="960" t="s">
        <v>801</v>
      </c>
      <c r="B4" s="960"/>
      <c r="C4" s="960"/>
      <c r="D4" s="960"/>
      <c r="E4" s="960"/>
      <c r="F4" s="960"/>
    </row>
    <row r="5" spans="1:6" ht="18.75">
      <c r="A5" s="961" t="s">
        <v>82</v>
      </c>
      <c r="B5" s="961"/>
      <c r="C5" s="961"/>
      <c r="D5" s="961"/>
      <c r="E5" s="961"/>
      <c r="F5" s="961"/>
    </row>
    <row r="6" ht="13.5" thickBot="1"/>
    <row r="7" spans="1:6" ht="15.75" customHeight="1">
      <c r="A7" s="723" t="s">
        <v>16</v>
      </c>
      <c r="B7" s="965" t="s">
        <v>38</v>
      </c>
      <c r="C7" s="968" t="s">
        <v>525</v>
      </c>
      <c r="D7" s="971" t="s">
        <v>692</v>
      </c>
      <c r="E7" s="974" t="s">
        <v>516</v>
      </c>
      <c r="F7" s="962" t="s">
        <v>615</v>
      </c>
    </row>
    <row r="8" spans="1:6" ht="15.75">
      <c r="A8" s="724" t="s">
        <v>37</v>
      </c>
      <c r="B8" s="966"/>
      <c r="C8" s="969"/>
      <c r="D8" s="972"/>
      <c r="E8" s="975"/>
      <c r="F8" s="963"/>
    </row>
    <row r="9" spans="1:6" ht="15.75">
      <c r="A9" s="724"/>
      <c r="B9" s="966"/>
      <c r="C9" s="969"/>
      <c r="D9" s="972"/>
      <c r="E9" s="975"/>
      <c r="F9" s="963"/>
    </row>
    <row r="10" spans="1:6" ht="16.5" thickBot="1">
      <c r="A10" s="725"/>
      <c r="B10" s="967"/>
      <c r="C10" s="970"/>
      <c r="D10" s="973"/>
      <c r="E10" s="976"/>
      <c r="F10" s="964"/>
    </row>
    <row r="11" spans="1:6" ht="16.5" thickBot="1">
      <c r="A11" s="874">
        <v>1</v>
      </c>
      <c r="B11" s="472"/>
      <c r="C11" s="472">
        <v>2</v>
      </c>
      <c r="D11" s="472">
        <v>3</v>
      </c>
      <c r="E11" s="472">
        <v>4</v>
      </c>
      <c r="F11" s="875">
        <v>5</v>
      </c>
    </row>
    <row r="12" spans="1:6" s="64" customFormat="1" ht="24.75" customHeight="1">
      <c r="A12" s="876" t="s">
        <v>534</v>
      </c>
      <c r="B12" s="726" t="s">
        <v>286</v>
      </c>
      <c r="C12" s="727" t="s">
        <v>287</v>
      </c>
      <c r="D12" s="594">
        <v>1492676693</v>
      </c>
      <c r="E12" s="594">
        <v>73988187</v>
      </c>
      <c r="F12" s="877">
        <f>D12+E12</f>
        <v>1566664880</v>
      </c>
    </row>
    <row r="13" spans="1:6" s="64" customFormat="1" ht="24.75" customHeight="1">
      <c r="A13" s="878" t="s">
        <v>535</v>
      </c>
      <c r="B13" s="728" t="s">
        <v>288</v>
      </c>
      <c r="C13" s="729" t="s">
        <v>289</v>
      </c>
      <c r="D13" s="67">
        <v>317130345</v>
      </c>
      <c r="E13" s="67">
        <v>11381949</v>
      </c>
      <c r="F13" s="879">
        <f>D13+E13</f>
        <v>328512294</v>
      </c>
    </row>
    <row r="14" spans="1:6" s="64" customFormat="1" ht="24.75" customHeight="1">
      <c r="A14" s="878" t="s">
        <v>537</v>
      </c>
      <c r="B14" s="728" t="s">
        <v>290</v>
      </c>
      <c r="C14" s="729" t="s">
        <v>291</v>
      </c>
      <c r="D14" s="67">
        <v>1714353684</v>
      </c>
      <c r="E14" s="67">
        <v>273040199</v>
      </c>
      <c r="F14" s="879">
        <f>D14+E14</f>
        <v>1987393883</v>
      </c>
    </row>
    <row r="15" spans="1:6" s="64" customFormat="1" ht="24.75" customHeight="1">
      <c r="A15" s="880">
        <v>4</v>
      </c>
      <c r="B15" s="730" t="s">
        <v>292</v>
      </c>
      <c r="C15" s="731" t="s">
        <v>704</v>
      </c>
      <c r="D15" s="67">
        <v>14700000</v>
      </c>
      <c r="E15" s="67">
        <v>-405500</v>
      </c>
      <c r="F15" s="879">
        <f>D15+E15</f>
        <v>14294500</v>
      </c>
    </row>
    <row r="16" spans="1:12" s="64" customFormat="1" ht="24.75" customHeight="1">
      <c r="A16" s="881" t="s">
        <v>541</v>
      </c>
      <c r="B16" s="732" t="s">
        <v>293</v>
      </c>
      <c r="C16" s="733" t="s">
        <v>294</v>
      </c>
      <c r="D16" s="67">
        <f>SUM(D17:D20)</f>
        <v>216009543</v>
      </c>
      <c r="E16" s="67">
        <f>SUM(E17:E20)</f>
        <v>-32872168</v>
      </c>
      <c r="F16" s="879">
        <f>SUM(F17:F20)</f>
        <v>183137375</v>
      </c>
      <c r="L16" s="735"/>
    </row>
    <row r="17" spans="1:12" s="20" customFormat="1" ht="24.75" customHeight="1">
      <c r="A17" s="882" t="s">
        <v>712</v>
      </c>
      <c r="B17" s="588" t="s">
        <v>526</v>
      </c>
      <c r="C17" s="734" t="s">
        <v>473</v>
      </c>
      <c r="D17" s="68"/>
      <c r="E17" s="68">
        <v>1547707</v>
      </c>
      <c r="F17" s="883">
        <f aca="true" t="shared" si="0" ref="F17:F39">D17+E17</f>
        <v>1547707</v>
      </c>
      <c r="L17" s="843"/>
    </row>
    <row r="18" spans="1:11" s="64" customFormat="1" ht="24.75" customHeight="1">
      <c r="A18" s="884" t="s">
        <v>713</v>
      </c>
      <c r="B18" s="586" t="s">
        <v>295</v>
      </c>
      <c r="C18" s="587" t="s">
        <v>7</v>
      </c>
      <c r="D18" s="68">
        <v>41269543</v>
      </c>
      <c r="E18" s="68">
        <v>-1547986</v>
      </c>
      <c r="F18" s="883">
        <f t="shared" si="0"/>
        <v>39721557</v>
      </c>
      <c r="J18" s="871"/>
      <c r="K18" s="735"/>
    </row>
    <row r="19" spans="1:6" s="64" customFormat="1" ht="24.75" customHeight="1">
      <c r="A19" s="884" t="s">
        <v>705</v>
      </c>
      <c r="B19" s="586" t="s">
        <v>706</v>
      </c>
      <c r="C19" s="587" t="s">
        <v>707</v>
      </c>
      <c r="D19" s="68"/>
      <c r="E19" s="68">
        <v>72389305</v>
      </c>
      <c r="F19" s="883">
        <f t="shared" si="0"/>
        <v>72389305</v>
      </c>
    </row>
    <row r="20" spans="1:11" s="64" customFormat="1" ht="24.75" customHeight="1">
      <c r="A20" s="882" t="s">
        <v>715</v>
      </c>
      <c r="B20" s="589" t="s">
        <v>296</v>
      </c>
      <c r="C20" s="587" t="s">
        <v>297</v>
      </c>
      <c r="D20" s="68">
        <v>174740000</v>
      </c>
      <c r="E20" s="592">
        <v>-105261194</v>
      </c>
      <c r="F20" s="885">
        <f t="shared" si="0"/>
        <v>69478806</v>
      </c>
      <c r="J20" s="735"/>
      <c r="K20" s="735"/>
    </row>
    <row r="21" spans="1:10" s="64" customFormat="1" ht="24.75" customHeight="1">
      <c r="A21" s="881" t="s">
        <v>714</v>
      </c>
      <c r="B21" s="732" t="s">
        <v>298</v>
      </c>
      <c r="C21" s="733" t="s">
        <v>527</v>
      </c>
      <c r="D21" s="67">
        <f>SUM(D22:D23)</f>
        <v>32636383</v>
      </c>
      <c r="E21" s="67">
        <f>SUM(E22:E23)</f>
        <v>168546481</v>
      </c>
      <c r="F21" s="879">
        <f>SUM(F22:F23)</f>
        <v>201182864</v>
      </c>
      <c r="J21" s="735"/>
    </row>
    <row r="22" spans="1:6" s="20" customFormat="1" ht="24.75" customHeight="1">
      <c r="A22" s="882"/>
      <c r="B22" s="588"/>
      <c r="C22" s="734" t="s">
        <v>523</v>
      </c>
      <c r="D22" s="68"/>
      <c r="E22" s="68">
        <v>84150638</v>
      </c>
      <c r="F22" s="883">
        <f t="shared" si="0"/>
        <v>84150638</v>
      </c>
    </row>
    <row r="23" spans="1:6" s="20" customFormat="1" ht="24.75" customHeight="1">
      <c r="A23" s="882"/>
      <c r="B23" s="588"/>
      <c r="C23" s="734" t="s">
        <v>528</v>
      </c>
      <c r="D23" s="68">
        <v>32636383</v>
      </c>
      <c r="E23" s="68">
        <v>84395843</v>
      </c>
      <c r="F23" s="883">
        <f t="shared" si="0"/>
        <v>117032226</v>
      </c>
    </row>
    <row r="24" spans="1:6" s="64" customFormat="1" ht="24.75" customHeight="1">
      <c r="A24" s="881" t="s">
        <v>542</v>
      </c>
      <c r="B24" s="732" t="s">
        <v>299</v>
      </c>
      <c r="C24" s="733" t="s">
        <v>110</v>
      </c>
      <c r="D24" s="67">
        <f>SUM(D25:D29)</f>
        <v>2451297663</v>
      </c>
      <c r="E24" s="67">
        <f>SUM(E25:E29)</f>
        <v>1026025277</v>
      </c>
      <c r="F24" s="879">
        <f>SUM(F25:F29)</f>
        <v>3477322940</v>
      </c>
    </row>
    <row r="25" spans="1:7" s="64" customFormat="1" ht="24.75" customHeight="1">
      <c r="A25" s="882" t="s">
        <v>304</v>
      </c>
      <c r="B25" s="589" t="s">
        <v>300</v>
      </c>
      <c r="C25" s="593" t="s">
        <v>529</v>
      </c>
      <c r="D25" s="68">
        <v>3937000</v>
      </c>
      <c r="E25" s="68">
        <v>130500</v>
      </c>
      <c r="F25" s="885">
        <f t="shared" si="0"/>
        <v>4067500</v>
      </c>
      <c r="G25" s="735"/>
    </row>
    <row r="26" spans="1:7" s="64" customFormat="1" ht="24.75" customHeight="1">
      <c r="A26" s="882" t="s">
        <v>306</v>
      </c>
      <c r="B26" s="589" t="s">
        <v>301</v>
      </c>
      <c r="C26" s="593" t="s">
        <v>302</v>
      </c>
      <c r="D26" s="68">
        <v>1834567094</v>
      </c>
      <c r="E26" s="68">
        <v>832856490</v>
      </c>
      <c r="F26" s="883">
        <f t="shared" si="0"/>
        <v>2667423584</v>
      </c>
      <c r="G26" s="735"/>
    </row>
    <row r="27" spans="1:6" s="64" customFormat="1" ht="24.75" customHeight="1">
      <c r="A27" s="882" t="s">
        <v>309</v>
      </c>
      <c r="B27" s="589" t="s">
        <v>303</v>
      </c>
      <c r="C27" s="593" t="s">
        <v>530</v>
      </c>
      <c r="D27" s="68">
        <v>5368200</v>
      </c>
      <c r="E27" s="68">
        <v>3206141</v>
      </c>
      <c r="F27" s="883">
        <f t="shared" si="0"/>
        <v>8574341</v>
      </c>
    </row>
    <row r="28" spans="1:6" s="16" customFormat="1" ht="24.75" customHeight="1">
      <c r="A28" s="882" t="s">
        <v>716</v>
      </c>
      <c r="B28" s="586" t="s">
        <v>305</v>
      </c>
      <c r="C28" s="736" t="s">
        <v>531</v>
      </c>
      <c r="D28" s="68">
        <v>21174018</v>
      </c>
      <c r="E28" s="68">
        <v>34447132</v>
      </c>
      <c r="F28" s="883">
        <f t="shared" si="0"/>
        <v>55621150</v>
      </c>
    </row>
    <row r="29" spans="1:6" s="64" customFormat="1" ht="24.75" customHeight="1">
      <c r="A29" s="886" t="s">
        <v>717</v>
      </c>
      <c r="B29" s="737" t="s">
        <v>307</v>
      </c>
      <c r="C29" s="738" t="s">
        <v>308</v>
      </c>
      <c r="D29" s="68">
        <v>586251351</v>
      </c>
      <c r="E29" s="68">
        <v>155385014</v>
      </c>
      <c r="F29" s="883">
        <f t="shared" si="0"/>
        <v>741636365</v>
      </c>
    </row>
    <row r="30" spans="1:6" s="64" customFormat="1" ht="24.75" customHeight="1">
      <c r="A30" s="878" t="s">
        <v>545</v>
      </c>
      <c r="B30" s="728" t="s">
        <v>310</v>
      </c>
      <c r="C30" s="729" t="s">
        <v>111</v>
      </c>
      <c r="D30" s="67">
        <f>SUM(D31:D32)</f>
        <v>1330033683.59</v>
      </c>
      <c r="E30" s="67">
        <f>SUM(E31:E32)</f>
        <v>-496536435</v>
      </c>
      <c r="F30" s="879">
        <f>SUM(F31:F32)</f>
        <v>833497248.5899999</v>
      </c>
    </row>
    <row r="31" spans="1:6" s="64" customFormat="1" ht="24.75" customHeight="1">
      <c r="A31" s="882" t="s">
        <v>718</v>
      </c>
      <c r="B31" s="589" t="s">
        <v>311</v>
      </c>
      <c r="C31" s="593" t="s">
        <v>312</v>
      </c>
      <c r="D31" s="68">
        <v>1047270617</v>
      </c>
      <c r="E31" s="68">
        <v>-396659669</v>
      </c>
      <c r="F31" s="883">
        <f t="shared" si="0"/>
        <v>650610948</v>
      </c>
    </row>
    <row r="32" spans="1:6" s="64" customFormat="1" ht="21.75" customHeight="1">
      <c r="A32" s="882" t="s">
        <v>719</v>
      </c>
      <c r="B32" s="589" t="s">
        <v>313</v>
      </c>
      <c r="C32" s="593" t="s">
        <v>314</v>
      </c>
      <c r="D32" s="68">
        <f>SUM(D31*27/100)</f>
        <v>282763066.59</v>
      </c>
      <c r="E32" s="68">
        <v>-99876766</v>
      </c>
      <c r="F32" s="883">
        <f t="shared" si="0"/>
        <v>182886300.58999997</v>
      </c>
    </row>
    <row r="33" spans="1:6" s="590" customFormat="1" ht="24.75" customHeight="1">
      <c r="A33" s="887">
        <v>8</v>
      </c>
      <c r="B33" s="730" t="s">
        <v>315</v>
      </c>
      <c r="C33" s="731" t="s">
        <v>316</v>
      </c>
      <c r="D33" s="67">
        <f>SUM(D34:D36)</f>
        <v>111654000</v>
      </c>
      <c r="E33" s="67">
        <f>SUM(E34:E36)</f>
        <v>28349695</v>
      </c>
      <c r="F33" s="879">
        <f>SUM(F34:F36)</f>
        <v>140003695</v>
      </c>
    </row>
    <row r="34" spans="1:6" s="590" customFormat="1" ht="24.75" customHeight="1">
      <c r="A34" s="884" t="s">
        <v>709</v>
      </c>
      <c r="B34" s="586" t="s">
        <v>708</v>
      </c>
      <c r="C34" s="738" t="s">
        <v>693</v>
      </c>
      <c r="D34" s="68">
        <v>154000</v>
      </c>
      <c r="E34" s="67"/>
      <c r="F34" s="883">
        <f t="shared" si="0"/>
        <v>154000</v>
      </c>
    </row>
    <row r="35" spans="1:6" s="590" customFormat="1" ht="23.25" customHeight="1">
      <c r="A35" s="882" t="s">
        <v>720</v>
      </c>
      <c r="B35" s="589" t="s">
        <v>710</v>
      </c>
      <c r="C35" s="587" t="s">
        <v>711</v>
      </c>
      <c r="D35" s="68"/>
      <c r="E35" s="68">
        <v>27610695</v>
      </c>
      <c r="F35" s="883">
        <f t="shared" si="0"/>
        <v>27610695</v>
      </c>
    </row>
    <row r="36" spans="1:6" s="64" customFormat="1" ht="24.75" customHeight="1" thickBot="1">
      <c r="A36" s="888" t="s">
        <v>721</v>
      </c>
      <c r="B36" s="739" t="s">
        <v>317</v>
      </c>
      <c r="C36" s="740" t="s">
        <v>532</v>
      </c>
      <c r="D36" s="475">
        <v>111500000</v>
      </c>
      <c r="E36" s="475">
        <v>739000</v>
      </c>
      <c r="F36" s="889">
        <f t="shared" si="0"/>
        <v>112239000</v>
      </c>
    </row>
    <row r="37" spans="1:6" s="591" customFormat="1" ht="24.75" customHeight="1" thickBot="1">
      <c r="A37" s="890" t="s">
        <v>548</v>
      </c>
      <c r="B37" s="741"/>
      <c r="C37" s="742" t="s">
        <v>333</v>
      </c>
      <c r="D37" s="474">
        <v>791550000</v>
      </c>
      <c r="E37" s="474">
        <v>1000000</v>
      </c>
      <c r="F37" s="891">
        <f t="shared" si="0"/>
        <v>792550000</v>
      </c>
    </row>
    <row r="38" spans="1:6" s="16" customFormat="1" ht="24.75" customHeight="1" thickBot="1">
      <c r="A38" s="892" t="s">
        <v>31</v>
      </c>
      <c r="B38" s="743"/>
      <c r="C38" s="744" t="s">
        <v>318</v>
      </c>
      <c r="D38" s="473">
        <f>SUM(D12+D13+D14+D15+D16+D21+D24+D30+D33+D37)</f>
        <v>8472041994.59</v>
      </c>
      <c r="E38" s="473">
        <f>SUM(E12+E13+E14+E15+E16+E21+E24+E30+E33+E37)</f>
        <v>1052517685</v>
      </c>
      <c r="F38" s="893">
        <f>SUM(F12+F13+F14+F15+F16+F21+F24+F30+F33+F37)</f>
        <v>9524559679.59</v>
      </c>
    </row>
    <row r="39" spans="1:6" s="64" customFormat="1" ht="23.25" customHeight="1" thickBot="1">
      <c r="A39" s="747" t="s">
        <v>94</v>
      </c>
      <c r="B39" s="746" t="s">
        <v>319</v>
      </c>
      <c r="C39" s="744" t="s">
        <v>320</v>
      </c>
      <c r="D39" s="476">
        <v>0</v>
      </c>
      <c r="E39" s="476">
        <v>47473786</v>
      </c>
      <c r="F39" s="894">
        <f t="shared" si="0"/>
        <v>47473786</v>
      </c>
    </row>
    <row r="40" spans="1:6" s="64" customFormat="1" ht="23.25" customHeight="1" thickBot="1">
      <c r="A40" s="747"/>
      <c r="B40" s="745"/>
      <c r="C40" s="748" t="s">
        <v>321</v>
      </c>
      <c r="D40" s="749">
        <f>SUM(D12+D13+D14+D15+D16+D21+D24+D30+D33+D37+D39)</f>
        <v>8472041994.59</v>
      </c>
      <c r="E40" s="749">
        <f>SUM(E12+E13+E14+E15+E16+E21+E24+E30+E33+E37+E39)</f>
        <v>1099991471</v>
      </c>
      <c r="F40" s="895">
        <f>SUM(F12+F13+F14+F15+F16+F21+F24+F30+F33+F37+F39)</f>
        <v>9572033465.59</v>
      </c>
    </row>
    <row r="41" spans="1:6" ht="12.75">
      <c r="A41" s="69"/>
      <c r="B41" s="69"/>
      <c r="C41" s="70"/>
      <c r="D41" s="23"/>
      <c r="E41" s="3"/>
      <c r="F41" s="3"/>
    </row>
    <row r="42" spans="1:6" ht="12.75">
      <c r="A42" s="5"/>
      <c r="B42" s="5"/>
      <c r="C42" s="70" t="s">
        <v>16</v>
      </c>
      <c r="D42" s="23"/>
      <c r="E42" s="23"/>
      <c r="F42" s="23"/>
    </row>
    <row r="43" spans="1:6" ht="12.75">
      <c r="A43" s="5"/>
      <c r="B43" s="5"/>
      <c r="C43" s="70"/>
      <c r="D43" s="23"/>
      <c r="E43" s="3"/>
      <c r="F43" s="3"/>
    </row>
    <row r="44" spans="1:6" ht="12.75">
      <c r="A44" s="69"/>
      <c r="B44" s="69"/>
      <c r="C44" s="70"/>
      <c r="D44" s="3"/>
      <c r="E44" s="3"/>
      <c r="F44" s="3"/>
    </row>
    <row r="45" spans="1:4" ht="12.75">
      <c r="A45" s="70"/>
      <c r="B45" s="70"/>
      <c r="D45" s="71"/>
    </row>
    <row r="46" spans="1:4" ht="12.75">
      <c r="A46" s="70"/>
      <c r="B46" s="70"/>
      <c r="D46" s="71"/>
    </row>
    <row r="47" spans="1:2" ht="12.75">
      <c r="A47" s="70"/>
      <c r="B47" s="70"/>
    </row>
    <row r="48" spans="1:2" ht="12.75">
      <c r="A48" s="70"/>
      <c r="B48" s="70"/>
    </row>
    <row r="49" spans="1:4" ht="12.75">
      <c r="A49" s="70"/>
      <c r="B49" s="70"/>
      <c r="D49" s="1"/>
    </row>
    <row r="50" spans="1:4" ht="12.75">
      <c r="A50" s="70"/>
      <c r="B50" s="70"/>
      <c r="D50" s="1"/>
    </row>
    <row r="51" spans="1:4" ht="12.75">
      <c r="A51" s="70"/>
      <c r="B51" s="70"/>
      <c r="D51" s="1"/>
    </row>
    <row r="52" spans="1:4" ht="12.75">
      <c r="A52" s="70"/>
      <c r="B52" s="70"/>
      <c r="D52" s="1"/>
    </row>
    <row r="53" spans="1:4" ht="12.75">
      <c r="A53" s="70"/>
      <c r="B53" s="70"/>
      <c r="D53" s="1"/>
    </row>
    <row r="54" spans="1:4" ht="12.75">
      <c r="A54" s="70"/>
      <c r="B54" s="70"/>
      <c r="D54" s="1"/>
    </row>
    <row r="55" spans="1:4" ht="12.75">
      <c r="A55" s="70"/>
      <c r="B55" s="70"/>
      <c r="D55" s="1"/>
    </row>
    <row r="56" spans="1:4" ht="12.75">
      <c r="A56" s="70"/>
      <c r="B56" s="70"/>
      <c r="D56" s="1"/>
    </row>
    <row r="57" spans="1:4" ht="12.75">
      <c r="A57" s="70"/>
      <c r="B57" s="70"/>
      <c r="D57" s="1"/>
    </row>
    <row r="58" spans="1:4" ht="12.75">
      <c r="A58" s="70"/>
      <c r="B58" s="70"/>
      <c r="D58" s="1"/>
    </row>
    <row r="59" spans="1:4" ht="12.75">
      <c r="A59" s="70"/>
      <c r="B59" s="70"/>
      <c r="D59" s="1"/>
    </row>
    <row r="60" spans="1:4" ht="12.75">
      <c r="A60" s="70"/>
      <c r="B60" s="70"/>
      <c r="D60" s="1"/>
    </row>
    <row r="61" spans="1:4" ht="12.75">
      <c r="A61" s="70"/>
      <c r="B61" s="70"/>
      <c r="D61" s="1"/>
    </row>
    <row r="62" spans="1:4" ht="12.75">
      <c r="A62" s="70"/>
      <c r="B62" s="70"/>
      <c r="D62" s="1"/>
    </row>
    <row r="63" spans="1:4" ht="12.75">
      <c r="A63" s="70"/>
      <c r="B63" s="70"/>
      <c r="D63" s="1"/>
    </row>
    <row r="64" spans="1:4" ht="12.75">
      <c r="A64" s="70"/>
      <c r="B64" s="70"/>
      <c r="D64" s="1"/>
    </row>
    <row r="65" spans="1:4" ht="12.75">
      <c r="A65" s="70"/>
      <c r="B65" s="70"/>
      <c r="D65" s="1"/>
    </row>
    <row r="66" spans="1:4" ht="12.75">
      <c r="A66" s="70"/>
      <c r="B66" s="70"/>
      <c r="D66" s="1"/>
    </row>
    <row r="67" spans="1:4" ht="12.75">
      <c r="A67" s="70"/>
      <c r="B67" s="70"/>
      <c r="D67" s="1"/>
    </row>
    <row r="68" spans="1:4" ht="12.75">
      <c r="A68" s="70"/>
      <c r="B68" s="70"/>
      <c r="D68" s="1"/>
    </row>
    <row r="69" spans="1:4" ht="12.75">
      <c r="A69" s="70"/>
      <c r="B69" s="70"/>
      <c r="D69" s="1"/>
    </row>
    <row r="70" spans="1:4" ht="12.75">
      <c r="A70" s="70"/>
      <c r="B70" s="70"/>
      <c r="D70" s="1"/>
    </row>
    <row r="71" spans="1:4" ht="12.75">
      <c r="A71" s="70"/>
      <c r="B71" s="70"/>
      <c r="D71" s="1"/>
    </row>
  </sheetData>
  <sheetProtection/>
  <mergeCells count="7">
    <mergeCell ref="A4:F4"/>
    <mergeCell ref="A5:F5"/>
    <mergeCell ref="F7:F10"/>
    <mergeCell ref="B7:B10"/>
    <mergeCell ref="C7:C10"/>
    <mergeCell ref="D7:D10"/>
    <mergeCell ref="E7:E10"/>
  </mergeCells>
  <printOptions horizontalCentered="1"/>
  <pageMargins left="0.15748031496062992" right="0.15748031496062992" top="0.7086614173228347" bottom="0.35433070866141736" header="0" footer="0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G95"/>
  <sheetViews>
    <sheetView zoomScale="80" zoomScaleNormal="80" zoomScalePageLayoutView="0" workbookViewId="0" topLeftCell="A1">
      <selection activeCell="L19" sqref="L19"/>
    </sheetView>
  </sheetViews>
  <sheetFormatPr defaultColWidth="9.00390625" defaultRowHeight="12.75"/>
  <cols>
    <col min="1" max="1" width="4.875" style="26" customWidth="1"/>
    <col min="2" max="2" width="7.75390625" style="27" customWidth="1"/>
    <col min="3" max="3" width="71.625" style="6" customWidth="1"/>
    <col min="4" max="6" width="17.875" style="28" customWidth="1"/>
    <col min="7" max="7" width="12.375" style="28" customWidth="1"/>
    <col min="8" max="16384" width="9.125" style="6" customWidth="1"/>
  </cols>
  <sheetData>
    <row r="1" spans="1:6" ht="15.75">
      <c r="A1" s="613" t="s">
        <v>0</v>
      </c>
      <c r="B1" s="5"/>
      <c r="C1" s="1"/>
      <c r="D1" s="7"/>
      <c r="E1" s="7"/>
      <c r="F1" s="7"/>
    </row>
    <row r="2" spans="1:6" ht="15.75">
      <c r="A2" s="11"/>
      <c r="B2" s="10"/>
      <c r="C2" s="8"/>
      <c r="D2" s="12"/>
      <c r="E2" s="12"/>
      <c r="F2" s="477" t="s">
        <v>533</v>
      </c>
    </row>
    <row r="3" spans="1:7" ht="18.75">
      <c r="A3" s="977" t="s">
        <v>802</v>
      </c>
      <c r="B3" s="977"/>
      <c r="C3" s="977"/>
      <c r="D3" s="977"/>
      <c r="E3" s="977"/>
      <c r="F3" s="977"/>
      <c r="G3" s="478"/>
    </row>
    <row r="4" spans="1:7" ht="18.75">
      <c r="A4" s="961" t="s">
        <v>82</v>
      </c>
      <c r="B4" s="961"/>
      <c r="C4" s="961"/>
      <c r="D4" s="961"/>
      <c r="E4" s="961"/>
      <c r="F4" s="961"/>
      <c r="G4" s="6"/>
    </row>
    <row r="5" spans="1:6" ht="16.5" thickBot="1">
      <c r="A5" s="13"/>
      <c r="B5" s="14"/>
      <c r="C5" s="1"/>
      <c r="D5" s="15"/>
      <c r="E5" s="15"/>
      <c r="F5" s="15"/>
    </row>
    <row r="6" spans="1:7" ht="12.75" customHeight="1">
      <c r="A6" s="981" t="s">
        <v>37</v>
      </c>
      <c r="B6" s="984" t="s">
        <v>38</v>
      </c>
      <c r="C6" s="987" t="s">
        <v>366</v>
      </c>
      <c r="D6" s="978" t="s">
        <v>692</v>
      </c>
      <c r="E6" s="990" t="s">
        <v>516</v>
      </c>
      <c r="F6" s="993" t="s">
        <v>615</v>
      </c>
      <c r="G6" s="479"/>
    </row>
    <row r="7" spans="1:7" ht="15.75">
      <c r="A7" s="982"/>
      <c r="B7" s="985"/>
      <c r="C7" s="988"/>
      <c r="D7" s="979"/>
      <c r="E7" s="991"/>
      <c r="F7" s="994"/>
      <c r="G7" s="480"/>
    </row>
    <row r="8" spans="1:7" ht="15.75">
      <c r="A8" s="982"/>
      <c r="B8" s="985"/>
      <c r="C8" s="988"/>
      <c r="D8" s="979"/>
      <c r="E8" s="991"/>
      <c r="F8" s="994"/>
      <c r="G8" s="480"/>
    </row>
    <row r="9" spans="1:7" ht="16.5" thickBot="1">
      <c r="A9" s="983"/>
      <c r="B9" s="986"/>
      <c r="C9" s="989"/>
      <c r="D9" s="980"/>
      <c r="E9" s="992"/>
      <c r="F9" s="995"/>
      <c r="G9" s="480"/>
    </row>
    <row r="10" spans="1:7" ht="16.5" thickBot="1">
      <c r="A10" s="605"/>
      <c r="B10" s="606" t="s">
        <v>534</v>
      </c>
      <c r="C10" s="607">
        <v>2</v>
      </c>
      <c r="D10" s="608">
        <v>3</v>
      </c>
      <c r="E10" s="608">
        <v>4</v>
      </c>
      <c r="F10" s="608">
        <v>5</v>
      </c>
      <c r="G10" s="481"/>
    </row>
    <row r="11" spans="1:7" s="64" customFormat="1" ht="15.75">
      <c r="A11" s="896" t="s">
        <v>534</v>
      </c>
      <c r="B11" s="750" t="s">
        <v>39</v>
      </c>
      <c r="C11" s="751" t="s">
        <v>425</v>
      </c>
      <c r="D11" s="604">
        <f>SUM(D17+D18)</f>
        <v>1447700656</v>
      </c>
      <c r="E11" s="604">
        <f>SUM(E17+E18)</f>
        <v>72301946</v>
      </c>
      <c r="F11" s="897">
        <f>SUM(F17+F18)</f>
        <v>1520002602</v>
      </c>
      <c r="G11" s="482"/>
    </row>
    <row r="12" spans="1:7" s="64" customFormat="1" ht="15.75">
      <c r="A12" s="898" t="s">
        <v>535</v>
      </c>
      <c r="B12" s="752" t="s">
        <v>40</v>
      </c>
      <c r="C12" s="584" t="s">
        <v>536</v>
      </c>
      <c r="D12" s="597">
        <v>187921965</v>
      </c>
      <c r="E12" s="597">
        <v>2012629</v>
      </c>
      <c r="F12" s="899">
        <f>D12+E12</f>
        <v>189934594</v>
      </c>
      <c r="G12" s="482"/>
    </row>
    <row r="13" spans="1:7" s="64" customFormat="1" ht="15.75">
      <c r="A13" s="898" t="s">
        <v>537</v>
      </c>
      <c r="B13" s="486" t="s">
        <v>41</v>
      </c>
      <c r="C13" s="17" t="s">
        <v>538</v>
      </c>
      <c r="D13" s="597">
        <v>787165390</v>
      </c>
      <c r="E13" s="597"/>
      <c r="F13" s="899">
        <f>D13+E13</f>
        <v>787165390</v>
      </c>
      <c r="G13" s="482"/>
    </row>
    <row r="14" spans="1:7" s="64" customFormat="1" ht="31.5">
      <c r="A14" s="898" t="s">
        <v>539</v>
      </c>
      <c r="B14" s="486" t="s">
        <v>42</v>
      </c>
      <c r="C14" s="483" t="s">
        <v>540</v>
      </c>
      <c r="D14" s="597">
        <v>419484621</v>
      </c>
      <c r="E14" s="597">
        <v>10562058</v>
      </c>
      <c r="F14" s="899">
        <f>D14+E14</f>
        <v>430046679</v>
      </c>
      <c r="G14" s="482"/>
    </row>
    <row r="15" spans="1:7" s="64" customFormat="1" ht="15.75">
      <c r="A15" s="898" t="s">
        <v>541</v>
      </c>
      <c r="B15" s="486" t="s">
        <v>43</v>
      </c>
      <c r="C15" s="17" t="s">
        <v>6</v>
      </c>
      <c r="D15" s="597">
        <v>53128680</v>
      </c>
      <c r="E15" s="597">
        <v>1829785</v>
      </c>
      <c r="F15" s="899">
        <f>D15+E15</f>
        <v>54958465</v>
      </c>
      <c r="G15" s="482"/>
    </row>
    <row r="16" spans="1:7" s="64" customFormat="1" ht="15.75">
      <c r="A16" s="898" t="s">
        <v>542</v>
      </c>
      <c r="B16" s="583" t="s">
        <v>543</v>
      </c>
      <c r="C16" s="584" t="s">
        <v>544</v>
      </c>
      <c r="D16" s="597"/>
      <c r="E16" s="597">
        <v>41760000</v>
      </c>
      <c r="F16" s="899">
        <f>D16+E16</f>
        <v>41760000</v>
      </c>
      <c r="G16" s="482"/>
    </row>
    <row r="17" spans="1:7" s="64" customFormat="1" ht="15.75">
      <c r="A17" s="898" t="s">
        <v>545</v>
      </c>
      <c r="B17" s="753" t="s">
        <v>44</v>
      </c>
      <c r="C17" s="754" t="s">
        <v>546</v>
      </c>
      <c r="D17" s="598">
        <f>SUM(D12:D16)</f>
        <v>1447700656</v>
      </c>
      <c r="E17" s="598">
        <f>SUM(E12:E16)</f>
        <v>56164472</v>
      </c>
      <c r="F17" s="900">
        <f>SUM(F12:F16)</f>
        <v>1503865128</v>
      </c>
      <c r="G17" s="482"/>
    </row>
    <row r="18" spans="1:7" s="20" customFormat="1" ht="15.75">
      <c r="A18" s="898" t="s">
        <v>547</v>
      </c>
      <c r="B18" s="752" t="s">
        <v>46</v>
      </c>
      <c r="C18" s="584" t="s">
        <v>518</v>
      </c>
      <c r="D18" s="599"/>
      <c r="E18" s="597">
        <v>16137474</v>
      </c>
      <c r="F18" s="899">
        <f>D18+E18</f>
        <v>16137474</v>
      </c>
      <c r="G18" s="484"/>
    </row>
    <row r="19" spans="1:7" s="64" customFormat="1" ht="15.75">
      <c r="A19" s="898" t="s">
        <v>548</v>
      </c>
      <c r="B19" s="755" t="s">
        <v>47</v>
      </c>
      <c r="C19" s="756" t="s">
        <v>549</v>
      </c>
      <c r="D19" s="600">
        <f>SUM(D20:D21)</f>
        <v>216431048</v>
      </c>
      <c r="E19" s="600">
        <f>SUM(E20:E21)</f>
        <v>0</v>
      </c>
      <c r="F19" s="901">
        <f>SUM(F20:F21)</f>
        <v>216431048</v>
      </c>
      <c r="G19" s="482"/>
    </row>
    <row r="20" spans="1:7" s="64" customFormat="1" ht="15.75">
      <c r="A20" s="898" t="s">
        <v>550</v>
      </c>
      <c r="B20" s="486" t="s">
        <v>49</v>
      </c>
      <c r="C20" s="17" t="s">
        <v>551</v>
      </c>
      <c r="D20" s="597"/>
      <c r="E20" s="601"/>
      <c r="F20" s="899"/>
      <c r="G20" s="484"/>
    </row>
    <row r="21" spans="1:7" s="64" customFormat="1" ht="15.75">
      <c r="A21" s="898" t="s">
        <v>552</v>
      </c>
      <c r="B21" s="486" t="s">
        <v>50</v>
      </c>
      <c r="C21" s="17" t="s">
        <v>553</v>
      </c>
      <c r="D21" s="597">
        <v>216431048</v>
      </c>
      <c r="E21" s="597"/>
      <c r="F21" s="899">
        <f>D21+E21</f>
        <v>216431048</v>
      </c>
      <c r="G21" s="484"/>
    </row>
    <row r="22" spans="1:7" s="64" customFormat="1" ht="15.75">
      <c r="A22" s="898" t="s">
        <v>554</v>
      </c>
      <c r="B22" s="757" t="s">
        <v>51</v>
      </c>
      <c r="C22" s="756" t="s">
        <v>3</v>
      </c>
      <c r="D22" s="600">
        <f>SUM(D23+D26+D31)</f>
        <v>3506500000</v>
      </c>
      <c r="E22" s="600">
        <f>SUM(E23+E26+E31)</f>
        <v>0</v>
      </c>
      <c r="F22" s="901">
        <f>SUM(F23+F26+F31)</f>
        <v>3506500000</v>
      </c>
      <c r="G22" s="482"/>
    </row>
    <row r="23" spans="1:7" s="64" customFormat="1" ht="15.75">
      <c r="A23" s="898" t="s">
        <v>555</v>
      </c>
      <c r="B23" s="486" t="s">
        <v>52</v>
      </c>
      <c r="C23" s="758" t="s">
        <v>8</v>
      </c>
      <c r="D23" s="602">
        <f>SUM(D24:D25)</f>
        <v>800000000</v>
      </c>
      <c r="E23" s="602">
        <f>SUM(E24:E25)</f>
        <v>0</v>
      </c>
      <c r="F23" s="902">
        <f>SUM(F24:F25)</f>
        <v>800000000</v>
      </c>
      <c r="G23" s="482"/>
    </row>
    <row r="24" spans="1:7" s="64" customFormat="1" ht="15.75">
      <c r="A24" s="898" t="s">
        <v>556</v>
      </c>
      <c r="B24" s="486"/>
      <c r="C24" s="17" t="s">
        <v>53</v>
      </c>
      <c r="D24" s="597">
        <v>650000000</v>
      </c>
      <c r="E24" s="597"/>
      <c r="F24" s="899">
        <f>D24+E24</f>
        <v>650000000</v>
      </c>
      <c r="G24" s="482"/>
    </row>
    <row r="25" spans="1:7" s="64" customFormat="1" ht="15.75">
      <c r="A25" s="898" t="s">
        <v>557</v>
      </c>
      <c r="B25" s="486"/>
      <c r="C25" s="17" t="s">
        <v>54</v>
      </c>
      <c r="D25" s="597">
        <v>150000000</v>
      </c>
      <c r="E25" s="597"/>
      <c r="F25" s="899">
        <f>D25+E25</f>
        <v>150000000</v>
      </c>
      <c r="G25" s="482"/>
    </row>
    <row r="26" spans="1:7" s="64" customFormat="1" ht="15.75">
      <c r="A26" s="898" t="s">
        <v>558</v>
      </c>
      <c r="B26" s="486" t="s">
        <v>55</v>
      </c>
      <c r="C26" s="758" t="s">
        <v>427</v>
      </c>
      <c r="D26" s="601">
        <f>SUM(D27:D30)</f>
        <v>2690500000</v>
      </c>
      <c r="E26" s="601">
        <f>SUM(E27:E30)</f>
        <v>0</v>
      </c>
      <c r="F26" s="903">
        <f>SUM(F27:F30)</f>
        <v>2690500000</v>
      </c>
      <c r="G26" s="482"/>
    </row>
    <row r="27" spans="1:7" s="64" customFormat="1" ht="15.75">
      <c r="A27" s="898" t="s">
        <v>559</v>
      </c>
      <c r="B27" s="486"/>
      <c r="C27" s="17" t="s">
        <v>560</v>
      </c>
      <c r="D27" s="597">
        <v>2550000000</v>
      </c>
      <c r="E27" s="597"/>
      <c r="F27" s="899">
        <f>D27+E27</f>
        <v>2550000000</v>
      </c>
      <c r="G27" s="482"/>
    </row>
    <row r="28" spans="1:7" s="64" customFormat="1" ht="15.75">
      <c r="A28" s="898" t="s">
        <v>561</v>
      </c>
      <c r="B28" s="486"/>
      <c r="C28" s="17" t="s">
        <v>562</v>
      </c>
      <c r="D28" s="597">
        <v>0</v>
      </c>
      <c r="E28" s="597"/>
      <c r="F28" s="899">
        <f>D28+E28</f>
        <v>0</v>
      </c>
      <c r="G28" s="482"/>
    </row>
    <row r="29" spans="1:7" s="64" customFormat="1" ht="15.75">
      <c r="A29" s="898" t="s">
        <v>563</v>
      </c>
      <c r="B29" s="486"/>
      <c r="C29" s="17" t="s">
        <v>56</v>
      </c>
      <c r="D29" s="597">
        <v>140000000</v>
      </c>
      <c r="E29" s="597"/>
      <c r="F29" s="899">
        <f>D29+E29</f>
        <v>140000000</v>
      </c>
      <c r="G29" s="482"/>
    </row>
    <row r="30" spans="1:7" s="64" customFormat="1" ht="15.75">
      <c r="A30" s="898" t="s">
        <v>564</v>
      </c>
      <c r="B30" s="486"/>
      <c r="C30" s="17" t="s">
        <v>565</v>
      </c>
      <c r="D30" s="597">
        <v>500000</v>
      </c>
      <c r="E30" s="597"/>
      <c r="F30" s="899">
        <f>D30+E30</f>
        <v>500000</v>
      </c>
      <c r="G30" s="482"/>
    </row>
    <row r="31" spans="1:7" s="64" customFormat="1" ht="15.75">
      <c r="A31" s="898" t="s">
        <v>566</v>
      </c>
      <c r="B31" s="486" t="s">
        <v>57</v>
      </c>
      <c r="C31" s="758" t="s">
        <v>9</v>
      </c>
      <c r="D31" s="602">
        <f>SUM(D32)</f>
        <v>16000000</v>
      </c>
      <c r="E31" s="602">
        <f>SUM(E32)</f>
        <v>0</v>
      </c>
      <c r="F31" s="902">
        <f>SUM(F32)</f>
        <v>16000000</v>
      </c>
      <c r="G31" s="482"/>
    </row>
    <row r="32" spans="1:7" s="64" customFormat="1" ht="15.75">
      <c r="A32" s="898" t="s">
        <v>567</v>
      </c>
      <c r="B32" s="486"/>
      <c r="C32" s="17" t="s">
        <v>9</v>
      </c>
      <c r="D32" s="597">
        <v>16000000</v>
      </c>
      <c r="E32" s="597"/>
      <c r="F32" s="899">
        <f>D32+E32</f>
        <v>16000000</v>
      </c>
      <c r="G32" s="482"/>
    </row>
    <row r="33" spans="1:7" s="64" customFormat="1" ht="15.75" hidden="1">
      <c r="A33" s="898" t="s">
        <v>568</v>
      </c>
      <c r="B33" s="486"/>
      <c r="C33" s="17" t="s">
        <v>58</v>
      </c>
      <c r="D33" s="598"/>
      <c r="E33" s="598"/>
      <c r="F33" s="900"/>
      <c r="G33" s="482"/>
    </row>
    <row r="34" spans="1:7" s="64" customFormat="1" ht="15.75">
      <c r="A34" s="898" t="s">
        <v>569</v>
      </c>
      <c r="B34" s="757" t="s">
        <v>59</v>
      </c>
      <c r="C34" s="18" t="s">
        <v>4</v>
      </c>
      <c r="D34" s="600">
        <f>SUM(D35:D44)</f>
        <v>382265291</v>
      </c>
      <c r="E34" s="600">
        <f>SUM(E35:E44)</f>
        <v>125505353</v>
      </c>
      <c r="F34" s="901">
        <f>SUM(F35:F44)</f>
        <v>507770644</v>
      </c>
      <c r="G34" s="482"/>
    </row>
    <row r="35" spans="1:7" s="20" customFormat="1" ht="15.75">
      <c r="A35" s="898" t="s">
        <v>570</v>
      </c>
      <c r="B35" s="583" t="s">
        <v>571</v>
      </c>
      <c r="C35" s="485" t="s">
        <v>572</v>
      </c>
      <c r="D35" s="597"/>
      <c r="E35" s="597"/>
      <c r="F35" s="899">
        <v>0</v>
      </c>
      <c r="G35" s="484"/>
    </row>
    <row r="36" spans="1:7" s="64" customFormat="1" ht="15.75">
      <c r="A36" s="898" t="s">
        <v>573</v>
      </c>
      <c r="B36" s="583" t="s">
        <v>60</v>
      </c>
      <c r="C36" s="584" t="s">
        <v>61</v>
      </c>
      <c r="D36" s="599">
        <v>22391000</v>
      </c>
      <c r="E36" s="599">
        <v>614873</v>
      </c>
      <c r="F36" s="899">
        <f aca="true" t="shared" si="0" ref="F36:F43">D36+E36</f>
        <v>23005873</v>
      </c>
      <c r="G36" s="482"/>
    </row>
    <row r="37" spans="1:7" s="64" customFormat="1" ht="15.75">
      <c r="A37" s="898" t="s">
        <v>574</v>
      </c>
      <c r="B37" s="486" t="s">
        <v>60</v>
      </c>
      <c r="C37" s="17" t="s">
        <v>62</v>
      </c>
      <c r="D37" s="599">
        <v>4000000</v>
      </c>
      <c r="E37" s="599"/>
      <c r="F37" s="899">
        <f t="shared" si="0"/>
        <v>4000000</v>
      </c>
      <c r="G37" s="482"/>
    </row>
    <row r="38" spans="1:7" s="64" customFormat="1" ht="15.75">
      <c r="A38" s="898" t="s">
        <v>575</v>
      </c>
      <c r="B38" s="486" t="s">
        <v>60</v>
      </c>
      <c r="C38" s="17" t="s">
        <v>63</v>
      </c>
      <c r="D38" s="599">
        <v>13664570</v>
      </c>
      <c r="E38" s="599"/>
      <c r="F38" s="899">
        <f t="shared" si="0"/>
        <v>13664570</v>
      </c>
      <c r="G38" s="482"/>
    </row>
    <row r="39" spans="1:7" s="64" customFormat="1" ht="15.75">
      <c r="A39" s="898" t="s">
        <v>576</v>
      </c>
      <c r="B39" s="486" t="s">
        <v>64</v>
      </c>
      <c r="C39" s="17" t="s">
        <v>65</v>
      </c>
      <c r="D39" s="597">
        <v>19500000</v>
      </c>
      <c r="E39" s="597">
        <v>1879480</v>
      </c>
      <c r="F39" s="899">
        <f t="shared" si="0"/>
        <v>21379480</v>
      </c>
      <c r="G39" s="482"/>
    </row>
    <row r="40" spans="1:7" s="64" customFormat="1" ht="15.75">
      <c r="A40" s="898" t="s">
        <v>577</v>
      </c>
      <c r="B40" s="486" t="s">
        <v>578</v>
      </c>
      <c r="C40" s="17" t="s">
        <v>579</v>
      </c>
      <c r="D40" s="597">
        <v>209039151</v>
      </c>
      <c r="E40" s="597"/>
      <c r="F40" s="899">
        <f t="shared" si="0"/>
        <v>209039151</v>
      </c>
      <c r="G40" s="482"/>
    </row>
    <row r="41" spans="1:7" s="64" customFormat="1" ht="15.75">
      <c r="A41" s="898" t="s">
        <v>580</v>
      </c>
      <c r="B41" s="486" t="s">
        <v>66</v>
      </c>
      <c r="C41" s="17" t="s">
        <v>10</v>
      </c>
      <c r="D41" s="597">
        <v>65256570</v>
      </c>
      <c r="E41" s="597">
        <v>58000</v>
      </c>
      <c r="F41" s="899">
        <f t="shared" si="0"/>
        <v>65314570</v>
      </c>
      <c r="G41" s="482"/>
    </row>
    <row r="42" spans="1:7" s="64" customFormat="1" ht="15.75">
      <c r="A42" s="898" t="s">
        <v>581</v>
      </c>
      <c r="B42" s="486" t="s">
        <v>582</v>
      </c>
      <c r="C42" s="17" t="s">
        <v>583</v>
      </c>
      <c r="D42" s="597">
        <v>28414000</v>
      </c>
      <c r="E42" s="597">
        <v>122953000</v>
      </c>
      <c r="F42" s="899">
        <f t="shared" si="0"/>
        <v>151367000</v>
      </c>
      <c r="G42" s="482"/>
    </row>
    <row r="43" spans="1:7" s="64" customFormat="1" ht="15.75">
      <c r="A43" s="898" t="s">
        <v>584</v>
      </c>
      <c r="B43" s="486" t="s">
        <v>67</v>
      </c>
      <c r="C43" s="17" t="s">
        <v>68</v>
      </c>
      <c r="D43" s="599">
        <v>20000000</v>
      </c>
      <c r="E43" s="597"/>
      <c r="F43" s="899">
        <f t="shared" si="0"/>
        <v>20000000</v>
      </c>
      <c r="G43" s="482"/>
    </row>
    <row r="44" spans="1:7" s="64" customFormat="1" ht="15.75">
      <c r="A44" s="898" t="s">
        <v>585</v>
      </c>
      <c r="B44" s="486" t="s">
        <v>586</v>
      </c>
      <c r="C44" s="17" t="s">
        <v>587</v>
      </c>
      <c r="D44" s="599"/>
      <c r="E44" s="597"/>
      <c r="F44" s="899"/>
      <c r="G44" s="482"/>
    </row>
    <row r="45" spans="1:7" s="64" customFormat="1" ht="15.75">
      <c r="A45" s="898" t="s">
        <v>588</v>
      </c>
      <c r="B45" s="757" t="s">
        <v>69</v>
      </c>
      <c r="C45" s="756" t="s">
        <v>5</v>
      </c>
      <c r="D45" s="596">
        <f>SUM(D46:D48)</f>
        <v>269145000</v>
      </c>
      <c r="E45" s="596">
        <f>SUM(E46:E48)</f>
        <v>1000000</v>
      </c>
      <c r="F45" s="904">
        <f>SUM(F46:F48)</f>
        <v>270145000</v>
      </c>
      <c r="G45" s="482"/>
    </row>
    <row r="46" spans="1:7" s="64" customFormat="1" ht="15.75">
      <c r="A46" s="898" t="s">
        <v>589</v>
      </c>
      <c r="B46" s="583" t="s">
        <v>70</v>
      </c>
      <c r="C46" s="584" t="s">
        <v>71</v>
      </c>
      <c r="D46" s="599">
        <v>265000000</v>
      </c>
      <c r="E46" s="596"/>
      <c r="F46" s="899">
        <f>D46+E46</f>
        <v>265000000</v>
      </c>
      <c r="G46" s="482"/>
    </row>
    <row r="47" spans="1:7" s="64" customFormat="1" ht="15.75">
      <c r="A47" s="898" t="s">
        <v>590</v>
      </c>
      <c r="B47" s="583" t="s">
        <v>70</v>
      </c>
      <c r="C47" s="736" t="s">
        <v>72</v>
      </c>
      <c r="D47" s="599">
        <v>4145000</v>
      </c>
      <c r="E47" s="603"/>
      <c r="F47" s="899">
        <f>D47+E47</f>
        <v>4145000</v>
      </c>
      <c r="G47" s="482"/>
    </row>
    <row r="48" spans="1:7" s="64" customFormat="1" ht="15.75">
      <c r="A48" s="898" t="s">
        <v>591</v>
      </c>
      <c r="B48" s="583" t="s">
        <v>699</v>
      </c>
      <c r="C48" s="736" t="s">
        <v>700</v>
      </c>
      <c r="D48" s="599"/>
      <c r="E48" s="599">
        <v>1000000</v>
      </c>
      <c r="F48" s="899">
        <f>D48+E48</f>
        <v>1000000</v>
      </c>
      <c r="G48" s="482"/>
    </row>
    <row r="49" spans="1:7" s="64" customFormat="1" ht="15.75">
      <c r="A49" s="898" t="s">
        <v>592</v>
      </c>
      <c r="B49" s="757" t="s">
        <v>73</v>
      </c>
      <c r="C49" s="756" t="s">
        <v>74</v>
      </c>
      <c r="D49" s="600">
        <f>SUM(D50)</f>
        <v>0</v>
      </c>
      <c r="E49" s="600">
        <f>SUM(E50)</f>
        <v>32895289</v>
      </c>
      <c r="F49" s="901">
        <f>SUM(F50)</f>
        <v>32895289</v>
      </c>
      <c r="G49" s="482"/>
    </row>
    <row r="50" spans="1:7" s="64" customFormat="1" ht="15.75">
      <c r="A50" s="898" t="s">
        <v>593</v>
      </c>
      <c r="B50" s="583" t="s">
        <v>75</v>
      </c>
      <c r="C50" s="17" t="s">
        <v>701</v>
      </c>
      <c r="D50" s="598"/>
      <c r="E50" s="599">
        <v>32895289</v>
      </c>
      <c r="F50" s="899">
        <f>D50+E50</f>
        <v>32895289</v>
      </c>
      <c r="G50" s="482"/>
    </row>
    <row r="51" spans="1:7" s="64" customFormat="1" ht="15.75">
      <c r="A51" s="898" t="s">
        <v>594</v>
      </c>
      <c r="B51" s="755" t="s">
        <v>76</v>
      </c>
      <c r="C51" s="756" t="s">
        <v>13</v>
      </c>
      <c r="D51" s="600">
        <f>SUM(D52)</f>
        <v>0</v>
      </c>
      <c r="E51" s="600">
        <f>SUM(E52)</f>
        <v>0</v>
      </c>
      <c r="F51" s="901">
        <f>SUM(F52)</f>
        <v>0</v>
      </c>
      <c r="G51" s="482"/>
    </row>
    <row r="52" spans="1:7" s="64" customFormat="1" ht="16.5" thickBot="1">
      <c r="A52" s="905" t="s">
        <v>596</v>
      </c>
      <c r="B52" s="759" t="s">
        <v>77</v>
      </c>
      <c r="C52" s="760" t="s">
        <v>595</v>
      </c>
      <c r="D52" s="609"/>
      <c r="E52" s="610"/>
      <c r="F52" s="906"/>
      <c r="G52" s="482"/>
    </row>
    <row r="53" spans="1:7" s="64" customFormat="1" ht="16.5" thickBot="1">
      <c r="A53" s="907" t="s">
        <v>597</v>
      </c>
      <c r="B53" s="761"/>
      <c r="C53" s="762" t="s">
        <v>78</v>
      </c>
      <c r="D53" s="611">
        <f>SUM(D11+D22+D34+D45+D49+D51+D19)</f>
        <v>5822041995</v>
      </c>
      <c r="E53" s="611">
        <f>SUM(E11+E22+E34+E45+E49+E51+E19)</f>
        <v>231702588</v>
      </c>
      <c r="F53" s="908">
        <f>SUM(F11+F22+F34+F45+F49+F51+F19)</f>
        <v>6053744583</v>
      </c>
      <c r="G53" s="482"/>
    </row>
    <row r="54" spans="1:7" s="64" customFormat="1" ht="15.75">
      <c r="A54" s="896" t="s">
        <v>598</v>
      </c>
      <c r="B54" s="750" t="s">
        <v>79</v>
      </c>
      <c r="C54" s="763" t="s">
        <v>12</v>
      </c>
      <c r="D54" s="604">
        <f>SUM(D55:D57)</f>
        <v>2650000000</v>
      </c>
      <c r="E54" s="604">
        <f>SUM(E55:E57)</f>
        <v>868288883</v>
      </c>
      <c r="F54" s="897">
        <f>SUM(F55:F57)</f>
        <v>3518288883</v>
      </c>
      <c r="G54" s="482"/>
    </row>
    <row r="55" spans="1:7" s="64" customFormat="1" ht="15.75">
      <c r="A55" s="898" t="s">
        <v>601</v>
      </c>
      <c r="B55" s="583" t="s">
        <v>599</v>
      </c>
      <c r="C55" s="584" t="s">
        <v>600</v>
      </c>
      <c r="D55" s="597">
        <v>1600000000</v>
      </c>
      <c r="E55" s="597"/>
      <c r="F55" s="899">
        <f>D55+E55</f>
        <v>1600000000</v>
      </c>
      <c r="G55" s="482"/>
    </row>
    <row r="56" spans="1:7" s="64" customFormat="1" ht="15.75">
      <c r="A56" s="898" t="s">
        <v>604</v>
      </c>
      <c r="B56" s="583" t="s">
        <v>602</v>
      </c>
      <c r="C56" s="584" t="s">
        <v>603</v>
      </c>
      <c r="D56" s="597">
        <v>1050000000</v>
      </c>
      <c r="E56" s="597">
        <v>867915549</v>
      </c>
      <c r="F56" s="899">
        <f>D56+E56</f>
        <v>1917915549</v>
      </c>
      <c r="G56" s="482"/>
    </row>
    <row r="57" spans="1:7" s="64" customFormat="1" ht="16.5" thickBot="1">
      <c r="A57" s="905" t="s">
        <v>722</v>
      </c>
      <c r="B57" s="759" t="s">
        <v>702</v>
      </c>
      <c r="C57" s="760" t="s">
        <v>703</v>
      </c>
      <c r="D57" s="612"/>
      <c r="E57" s="612">
        <v>373334</v>
      </c>
      <c r="F57" s="909">
        <f>D57+E57</f>
        <v>373334</v>
      </c>
      <c r="G57" s="482"/>
    </row>
    <row r="58" spans="1:7" s="64" customFormat="1" ht="24.75" customHeight="1" thickBot="1">
      <c r="A58" s="764"/>
      <c r="B58" s="765"/>
      <c r="C58" s="766" t="s">
        <v>81</v>
      </c>
      <c r="D58" s="595">
        <f>D53+D54</f>
        <v>8472041995</v>
      </c>
      <c r="E58" s="595">
        <f>E53+E54</f>
        <v>1099991471</v>
      </c>
      <c r="F58" s="595">
        <f>F53+F54</f>
        <v>9572033466</v>
      </c>
      <c r="G58" s="482"/>
    </row>
    <row r="59" spans="1:7" s="64" customFormat="1" ht="15.75">
      <c r="A59" s="20"/>
      <c r="B59" s="21"/>
      <c r="C59" s="16"/>
      <c r="D59" s="22"/>
      <c r="E59" s="19"/>
      <c r="F59" s="19"/>
      <c r="G59" s="482"/>
    </row>
    <row r="60" spans="1:7" s="64" customFormat="1" ht="15.75">
      <c r="A60" s="767"/>
      <c r="B60" s="768"/>
      <c r="C60" s="769"/>
      <c r="D60" s="489"/>
      <c r="E60" s="19"/>
      <c r="F60" s="19"/>
      <c r="G60" s="482"/>
    </row>
    <row r="61" spans="1:7" s="64" customFormat="1" ht="15.75">
      <c r="A61" s="767"/>
      <c r="B61" s="768"/>
      <c r="C61" s="769"/>
      <c r="D61" s="489"/>
      <c r="E61" s="19"/>
      <c r="F61" s="19"/>
      <c r="G61" s="482"/>
    </row>
    <row r="62" spans="1:7" s="64" customFormat="1" ht="15.75">
      <c r="A62" s="767"/>
      <c r="B62" s="768"/>
      <c r="D62" s="770"/>
      <c r="E62" s="487" t="s">
        <v>16</v>
      </c>
      <c r="F62" s="487"/>
      <c r="G62" s="482"/>
    </row>
    <row r="63" spans="1:7" ht="15.75">
      <c r="A63" s="4"/>
      <c r="B63" s="5"/>
      <c r="C63" s="1"/>
      <c r="D63" s="24"/>
      <c r="E63" s="488"/>
      <c r="F63" s="488"/>
      <c r="G63" s="489"/>
    </row>
    <row r="64" spans="1:7" ht="15.75">
      <c r="A64" s="13"/>
      <c r="B64" s="14"/>
      <c r="C64" s="1"/>
      <c r="D64" s="24"/>
      <c r="E64" s="2"/>
      <c r="F64" s="2"/>
      <c r="G64" s="490"/>
    </row>
    <row r="65" spans="1:7" ht="15.75">
      <c r="A65" s="13"/>
      <c r="B65" s="14"/>
      <c r="C65" s="1"/>
      <c r="D65" s="24"/>
      <c r="E65" s="2"/>
      <c r="F65" s="2"/>
      <c r="G65" s="490"/>
    </row>
    <row r="66" spans="1:7" ht="15.75">
      <c r="A66" s="13"/>
      <c r="B66" s="14"/>
      <c r="C66" s="1"/>
      <c r="D66" s="25"/>
      <c r="E66" s="24"/>
      <c r="F66" s="24"/>
      <c r="G66" s="490"/>
    </row>
    <row r="67" spans="1:7" ht="15.75">
      <c r="A67" s="13"/>
      <c r="B67" s="14"/>
      <c r="C67" s="1"/>
      <c r="D67" s="15"/>
      <c r="E67" s="24"/>
      <c r="F67" s="24"/>
      <c r="G67" s="490"/>
    </row>
    <row r="68" spans="1:7" ht="15.75">
      <c r="A68" s="13"/>
      <c r="B68" s="14"/>
      <c r="C68" s="1"/>
      <c r="D68" s="15"/>
      <c r="E68" s="24"/>
      <c r="F68" s="24"/>
      <c r="G68" s="490"/>
    </row>
    <row r="69" spans="1:7" ht="15.75">
      <c r="A69" s="13"/>
      <c r="B69" s="14"/>
      <c r="C69" s="1"/>
      <c r="D69" s="15"/>
      <c r="E69" s="24"/>
      <c r="F69" s="24"/>
      <c r="G69" s="490"/>
    </row>
    <row r="70" spans="1:7" ht="15.75">
      <c r="A70" s="13"/>
      <c r="B70" s="14"/>
      <c r="C70" s="1"/>
      <c r="D70" s="15"/>
      <c r="E70" s="24"/>
      <c r="F70" s="24"/>
      <c r="G70" s="490"/>
    </row>
    <row r="71" spans="1:7" ht="15.75">
      <c r="A71" s="13"/>
      <c r="B71" s="14"/>
      <c r="C71" s="1"/>
      <c r="D71" s="15"/>
      <c r="E71" s="24"/>
      <c r="F71" s="24"/>
      <c r="G71" s="490"/>
    </row>
    <row r="72" spans="1:7" ht="15.75">
      <c r="A72" s="13"/>
      <c r="B72" s="14"/>
      <c r="C72" s="1"/>
      <c r="D72" s="15"/>
      <c r="E72" s="24"/>
      <c r="F72" s="24"/>
      <c r="G72" s="490"/>
    </row>
    <row r="73" spans="1:7" ht="15.75">
      <c r="A73" s="13"/>
      <c r="B73" s="14"/>
      <c r="C73" s="1"/>
      <c r="D73" s="15"/>
      <c r="E73" s="24"/>
      <c r="F73" s="24"/>
      <c r="G73" s="490"/>
    </row>
    <row r="74" spans="1:7" ht="15.75">
      <c r="A74" s="13"/>
      <c r="B74" s="14"/>
      <c r="C74" s="1"/>
      <c r="D74" s="15"/>
      <c r="E74" s="24"/>
      <c r="F74" s="24"/>
      <c r="G74" s="490"/>
    </row>
    <row r="75" spans="1:7" ht="15.75">
      <c r="A75" s="13"/>
      <c r="B75" s="14"/>
      <c r="C75" s="1"/>
      <c r="D75" s="15"/>
      <c r="E75" s="24"/>
      <c r="F75" s="24"/>
      <c r="G75" s="490"/>
    </row>
    <row r="76" spans="1:7" ht="15.75">
      <c r="A76" s="13"/>
      <c r="B76" s="14"/>
      <c r="C76" s="1"/>
      <c r="D76" s="15"/>
      <c r="E76" s="24"/>
      <c r="F76" s="24"/>
      <c r="G76" s="490"/>
    </row>
    <row r="77" spans="1:7" ht="15.75">
      <c r="A77" s="13"/>
      <c r="B77" s="14"/>
      <c r="C77" s="1"/>
      <c r="D77" s="15"/>
      <c r="E77" s="24"/>
      <c r="F77" s="24"/>
      <c r="G77" s="490"/>
    </row>
    <row r="78" spans="1:7" ht="15.75">
      <c r="A78" s="13"/>
      <c r="B78" s="14"/>
      <c r="C78" s="1"/>
      <c r="D78" s="15"/>
      <c r="E78" s="24"/>
      <c r="F78" s="24"/>
      <c r="G78" s="490"/>
    </row>
    <row r="79" spans="1:6" ht="15.75">
      <c r="A79" s="13"/>
      <c r="B79" s="14"/>
      <c r="C79" s="1"/>
      <c r="D79" s="15"/>
      <c r="E79" s="15"/>
      <c r="F79" s="15"/>
    </row>
    <row r="80" spans="1:6" ht="15.75">
      <c r="A80" s="13"/>
      <c r="B80" s="14"/>
      <c r="C80" s="1"/>
      <c r="D80" s="15"/>
      <c r="E80" s="15"/>
      <c r="F80" s="15"/>
    </row>
    <row r="81" spans="1:6" ht="15.75">
      <c r="A81" s="13"/>
      <c r="B81" s="14"/>
      <c r="C81" s="1"/>
      <c r="D81" s="15"/>
      <c r="E81" s="15"/>
      <c r="F81" s="15"/>
    </row>
    <row r="82" spans="1:6" ht="15.75">
      <c r="A82" s="13"/>
      <c r="B82" s="14"/>
      <c r="C82" s="1"/>
      <c r="D82" s="15"/>
      <c r="E82" s="15"/>
      <c r="F82" s="15"/>
    </row>
    <row r="83" spans="1:6" ht="15.75">
      <c r="A83" s="13"/>
      <c r="B83" s="14"/>
      <c r="C83" s="1"/>
      <c r="D83" s="15"/>
      <c r="E83" s="15"/>
      <c r="F83" s="15"/>
    </row>
    <row r="84" spans="1:6" ht="15.75">
      <c r="A84" s="13"/>
      <c r="B84" s="14"/>
      <c r="C84" s="1"/>
      <c r="D84" s="15"/>
      <c r="E84" s="15"/>
      <c r="F84" s="15"/>
    </row>
    <row r="85" spans="1:6" ht="15.75">
      <c r="A85" s="13"/>
      <c r="B85" s="14"/>
      <c r="C85" s="1"/>
      <c r="D85" s="15"/>
      <c r="E85" s="15"/>
      <c r="F85" s="15"/>
    </row>
    <row r="86" spans="1:6" ht="15.75">
      <c r="A86" s="13"/>
      <c r="B86" s="14"/>
      <c r="C86" s="1"/>
      <c r="D86" s="15"/>
      <c r="E86" s="15"/>
      <c r="F86" s="15"/>
    </row>
    <row r="87" spans="1:6" ht="15.75">
      <c r="A87" s="13"/>
      <c r="B87" s="14"/>
      <c r="C87" s="1"/>
      <c r="D87" s="15"/>
      <c r="E87" s="15"/>
      <c r="F87" s="15"/>
    </row>
    <row r="88" spans="1:6" ht="15.75">
      <c r="A88" s="13"/>
      <c r="B88" s="14"/>
      <c r="C88" s="1"/>
      <c r="D88" s="15"/>
      <c r="E88" s="15"/>
      <c r="F88" s="15"/>
    </row>
    <row r="89" spans="1:6" ht="15.75">
      <c r="A89" s="13"/>
      <c r="B89" s="14"/>
      <c r="C89" s="1"/>
      <c r="D89" s="15"/>
      <c r="E89" s="15"/>
      <c r="F89" s="15"/>
    </row>
    <row r="90" spans="1:6" ht="15.75">
      <c r="A90" s="13"/>
      <c r="B90" s="14"/>
      <c r="C90" s="1"/>
      <c r="D90" s="15"/>
      <c r="E90" s="15"/>
      <c r="F90" s="15"/>
    </row>
    <row r="91" spans="1:6" ht="15.75">
      <c r="A91" s="13"/>
      <c r="B91" s="14"/>
      <c r="C91" s="1"/>
      <c r="D91" s="15"/>
      <c r="E91" s="15"/>
      <c r="F91" s="15"/>
    </row>
    <row r="92" spans="5:6" ht="15.75">
      <c r="E92" s="15"/>
      <c r="F92" s="15"/>
    </row>
    <row r="93" spans="5:6" ht="15.75">
      <c r="E93" s="15"/>
      <c r="F93" s="15"/>
    </row>
    <row r="94" spans="5:6" ht="15.75">
      <c r="E94" s="15"/>
      <c r="F94" s="15"/>
    </row>
    <row r="95" spans="5:6" ht="15.75">
      <c r="E95" s="15"/>
      <c r="F95" s="15"/>
    </row>
  </sheetData>
  <sheetProtection/>
  <mergeCells count="8">
    <mergeCell ref="A3:F3"/>
    <mergeCell ref="A4:F4"/>
    <mergeCell ref="D6:D9"/>
    <mergeCell ref="A6:A9"/>
    <mergeCell ref="B6:B9"/>
    <mergeCell ref="C6:C9"/>
    <mergeCell ref="E6:E9"/>
    <mergeCell ref="F6:F9"/>
  </mergeCells>
  <printOptions horizontalCentered="1"/>
  <pageMargins left="0" right="0" top="0.5905511811023623" bottom="0.1968503937007874" header="0" footer="0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36"/>
  <sheetViews>
    <sheetView workbookViewId="0" topLeftCell="A1">
      <selection activeCell="D27" sqref="D27"/>
    </sheetView>
  </sheetViews>
  <sheetFormatPr defaultColWidth="9.00390625" defaultRowHeight="12.75"/>
  <cols>
    <col min="1" max="1" width="12.75390625" style="570" customWidth="1"/>
    <col min="2" max="2" width="77.875" style="526" customWidth="1"/>
    <col min="3" max="3" width="15.00390625" style="527" customWidth="1"/>
    <col min="4" max="4" width="15.00390625" style="528" customWidth="1"/>
    <col min="5" max="5" width="15.00390625" style="528" hidden="1" customWidth="1"/>
    <col min="6" max="6" width="8.75390625" style="526" hidden="1" customWidth="1"/>
    <col min="7" max="7" width="12.375" style="528" customWidth="1"/>
    <col min="8" max="16384" width="9.125" style="526" customWidth="1"/>
  </cols>
  <sheetData>
    <row r="1" spans="1:4" ht="25.5">
      <c r="A1" s="525" t="s">
        <v>0</v>
      </c>
      <c r="D1" s="528" t="s">
        <v>645</v>
      </c>
    </row>
    <row r="2" spans="1:7" ht="25.5" customHeight="1">
      <c r="A2" s="1001" t="s">
        <v>646</v>
      </c>
      <c r="B2" s="1001"/>
      <c r="C2" s="1001"/>
      <c r="D2" s="1001"/>
      <c r="E2" s="777"/>
      <c r="F2" s="777"/>
      <c r="G2" s="575"/>
    </row>
    <row r="3" spans="1:5" ht="26.25" customHeight="1" thickBot="1">
      <c r="A3" s="529"/>
      <c r="B3" s="529"/>
      <c r="C3" s="529"/>
      <c r="D3" s="530" t="s">
        <v>647</v>
      </c>
      <c r="E3" s="531"/>
    </row>
    <row r="4" spans="1:7" ht="42" customHeight="1" thickBot="1">
      <c r="A4" s="532" t="s">
        <v>121</v>
      </c>
      <c r="B4" s="533" t="s">
        <v>122</v>
      </c>
      <c r="C4" s="534" t="s">
        <v>420</v>
      </c>
      <c r="D4" s="534" t="s">
        <v>421</v>
      </c>
      <c r="E4" s="534" t="s">
        <v>422</v>
      </c>
      <c r="F4" s="535" t="s">
        <v>617</v>
      </c>
      <c r="G4" s="576"/>
    </row>
    <row r="5" spans="1:7" ht="42.75" customHeight="1" thickBot="1">
      <c r="A5" s="996" t="s">
        <v>677</v>
      </c>
      <c r="B5" s="997"/>
      <c r="C5" s="998" t="s">
        <v>678</v>
      </c>
      <c r="D5" s="999"/>
      <c r="E5" s="1000"/>
      <c r="F5" s="779"/>
      <c r="G5" s="780"/>
    </row>
    <row r="6" spans="1:7" s="539" customFormat="1" ht="18.75" customHeight="1" thickBot="1">
      <c r="A6" s="536" t="s">
        <v>648</v>
      </c>
      <c r="B6" s="537" t="s">
        <v>649</v>
      </c>
      <c r="C6" s="778">
        <f>SUM(C7:C8)</f>
        <v>187921965</v>
      </c>
      <c r="D6" s="778">
        <f>SUM(D7:D8)</f>
        <v>189934594</v>
      </c>
      <c r="E6" s="778">
        <f>SUM(E7:E8)</f>
        <v>99732050</v>
      </c>
      <c r="F6" s="538">
        <f>E6/D6*100</f>
        <v>52.50862831233366</v>
      </c>
      <c r="G6" s="578"/>
    </row>
    <row r="7" spans="1:7" s="528" customFormat="1" ht="18" customHeight="1" thickBot="1">
      <c r="A7" s="771" t="s">
        <v>650</v>
      </c>
      <c r="B7" s="549" t="s">
        <v>683</v>
      </c>
      <c r="C7" s="550">
        <v>187921965</v>
      </c>
      <c r="D7" s="508">
        <v>187921965</v>
      </c>
      <c r="E7" s="508">
        <v>97719421</v>
      </c>
      <c r="F7" s="772"/>
      <c r="G7" s="574"/>
    </row>
    <row r="8" spans="1:7" s="528" customFormat="1" ht="18" customHeight="1" thickBot="1">
      <c r="A8" s="771" t="s">
        <v>651</v>
      </c>
      <c r="B8" s="773" t="s">
        <v>685</v>
      </c>
      <c r="C8" s="550"/>
      <c r="D8" s="508">
        <v>2012629</v>
      </c>
      <c r="E8" s="508">
        <v>2012629</v>
      </c>
      <c r="F8" s="774"/>
      <c r="G8" s="574"/>
    </row>
    <row r="9" spans="1:7" s="539" customFormat="1" ht="18.75" customHeight="1" thickBot="1">
      <c r="A9" s="544" t="s">
        <v>652</v>
      </c>
      <c r="B9" s="545" t="s">
        <v>123</v>
      </c>
      <c r="C9" s="546">
        <f>SUM(C10:C12)</f>
        <v>787165390</v>
      </c>
      <c r="D9" s="546">
        <f>SUM(D10:D12)</f>
        <v>787165390</v>
      </c>
      <c r="E9" s="546">
        <f>SUM(E10:E12)</f>
        <v>398752457</v>
      </c>
      <c r="F9" s="538">
        <f>E9/D9*100</f>
        <v>50.6567567712803</v>
      </c>
      <c r="G9" s="578"/>
    </row>
    <row r="10" spans="1:9" s="539" customFormat="1" ht="28.5" customHeight="1">
      <c r="A10" s="540" t="s">
        <v>653</v>
      </c>
      <c r="B10" s="541" t="s">
        <v>654</v>
      </c>
      <c r="C10" s="550">
        <v>650499850</v>
      </c>
      <c r="D10" s="508">
        <v>650499850</v>
      </c>
      <c r="E10" s="508">
        <v>329586590</v>
      </c>
      <c r="F10" s="547"/>
      <c r="G10" s="579"/>
      <c r="H10" s="872"/>
      <c r="I10" s="872"/>
    </row>
    <row r="11" spans="1:7" s="539" customFormat="1" ht="28.5" customHeight="1">
      <c r="A11" s="540" t="s">
        <v>655</v>
      </c>
      <c r="B11" s="541" t="s">
        <v>124</v>
      </c>
      <c r="C11" s="550">
        <v>124964200</v>
      </c>
      <c r="D11" s="508">
        <v>124964200</v>
      </c>
      <c r="E11" s="508">
        <v>63315195</v>
      </c>
      <c r="F11" s="547"/>
      <c r="G11" s="579"/>
    </row>
    <row r="12" spans="1:7" s="539" customFormat="1" ht="28.5" customHeight="1" thickBot="1">
      <c r="A12" s="540" t="s">
        <v>656</v>
      </c>
      <c r="B12" s="541" t="s">
        <v>125</v>
      </c>
      <c r="C12" s="550">
        <v>11701340</v>
      </c>
      <c r="D12" s="508">
        <v>11701340</v>
      </c>
      <c r="E12" s="508">
        <v>5850672</v>
      </c>
      <c r="F12" s="547"/>
      <c r="G12" s="580"/>
    </row>
    <row r="13" spans="1:7" s="539" customFormat="1" ht="31.5" customHeight="1" thickBot="1">
      <c r="A13" s="544" t="s">
        <v>657</v>
      </c>
      <c r="B13" s="545" t="s">
        <v>658</v>
      </c>
      <c r="C13" s="546">
        <f>SUM(C14+C15+C19+C23)</f>
        <v>419484621</v>
      </c>
      <c r="D13" s="546">
        <f>SUM(D14+D15+D19+D23)</f>
        <v>430046679</v>
      </c>
      <c r="E13" s="546">
        <f>SUM(E14+E15+E19+E23)</f>
        <v>228694057</v>
      </c>
      <c r="F13" s="538">
        <f>E13/D13*100</f>
        <v>53.178891540748296</v>
      </c>
      <c r="G13" s="578"/>
    </row>
    <row r="14" spans="1:7" s="528" customFormat="1" ht="18" customHeight="1">
      <c r="A14" s="548" t="s">
        <v>659</v>
      </c>
      <c r="B14" s="549" t="s">
        <v>636</v>
      </c>
      <c r="C14" s="550">
        <v>0</v>
      </c>
      <c r="D14" s="508">
        <v>10562058</v>
      </c>
      <c r="E14" s="508">
        <v>10562058</v>
      </c>
      <c r="F14" s="551"/>
      <c r="G14" s="573"/>
    </row>
    <row r="15" spans="1:7" s="539" customFormat="1" ht="18" customHeight="1">
      <c r="A15" s="552" t="s">
        <v>660</v>
      </c>
      <c r="B15" s="541" t="s">
        <v>126</v>
      </c>
      <c r="C15" s="550">
        <f>SUM(C16:C18)</f>
        <v>99249166</v>
      </c>
      <c r="D15" s="550">
        <f>SUM(D16:D18)</f>
        <v>99249166</v>
      </c>
      <c r="E15" s="550">
        <f>SUM(E16:E18)</f>
        <v>51609565</v>
      </c>
      <c r="F15" s="547"/>
      <c r="G15" s="580"/>
    </row>
    <row r="16" spans="1:7" s="539" customFormat="1" ht="18" customHeight="1">
      <c r="A16" s="553" t="s">
        <v>661</v>
      </c>
      <c r="B16" s="554" t="s">
        <v>127</v>
      </c>
      <c r="C16" s="775">
        <v>18360000</v>
      </c>
      <c r="D16" s="776">
        <v>18360000</v>
      </c>
      <c r="E16" s="776">
        <v>9547200</v>
      </c>
      <c r="F16" s="547"/>
      <c r="G16" s="580"/>
    </row>
    <row r="17" spans="1:7" s="539" customFormat="1" ht="18" customHeight="1">
      <c r="A17" s="553" t="s">
        <v>662</v>
      </c>
      <c r="B17" s="554" t="s">
        <v>128</v>
      </c>
      <c r="C17" s="775">
        <v>35310000</v>
      </c>
      <c r="D17" s="776">
        <v>35310000</v>
      </c>
      <c r="E17" s="776">
        <v>18361200</v>
      </c>
      <c r="F17" s="555"/>
      <c r="G17" s="578"/>
    </row>
    <row r="18" spans="1:7" s="539" customFormat="1" ht="18" customHeight="1">
      <c r="A18" s="553" t="s">
        <v>663</v>
      </c>
      <c r="B18" s="554" t="s">
        <v>684</v>
      </c>
      <c r="C18" s="775">
        <v>45579166</v>
      </c>
      <c r="D18" s="776">
        <v>45579166</v>
      </c>
      <c r="E18" s="776">
        <v>23701165</v>
      </c>
      <c r="F18" s="555"/>
      <c r="G18" s="578"/>
    </row>
    <row r="19" spans="1:7" s="539" customFormat="1" ht="18" customHeight="1">
      <c r="A19" s="540" t="s">
        <v>664</v>
      </c>
      <c r="B19" s="541" t="s">
        <v>129</v>
      </c>
      <c r="C19" s="550">
        <f>SUM(C20:C22)</f>
        <v>189891855</v>
      </c>
      <c r="D19" s="550">
        <f>SUM(D20:D22)</f>
        <v>189891855</v>
      </c>
      <c r="E19" s="550">
        <f>SUM(E20:E22)</f>
        <v>98743762</v>
      </c>
      <c r="F19" s="543"/>
      <c r="G19" s="574"/>
    </row>
    <row r="20" spans="1:7" ht="32.25" customHeight="1">
      <c r="A20" s="553" t="s">
        <v>679</v>
      </c>
      <c r="B20" s="554" t="s">
        <v>665</v>
      </c>
      <c r="C20" s="775">
        <v>110808000</v>
      </c>
      <c r="D20" s="776">
        <v>110808000</v>
      </c>
      <c r="E20" s="776">
        <v>57620160</v>
      </c>
      <c r="F20" s="543"/>
      <c r="G20" s="574"/>
    </row>
    <row r="21" spans="1:7" ht="18" customHeight="1">
      <c r="A21" s="553" t="s">
        <v>680</v>
      </c>
      <c r="B21" s="554" t="s">
        <v>130</v>
      </c>
      <c r="C21" s="775">
        <v>78730227</v>
      </c>
      <c r="D21" s="776">
        <v>78730227</v>
      </c>
      <c r="E21" s="776">
        <v>40939717</v>
      </c>
      <c r="F21" s="543"/>
      <c r="G21" s="574"/>
    </row>
    <row r="22" spans="1:7" ht="18" customHeight="1">
      <c r="A22" s="553" t="s">
        <v>666</v>
      </c>
      <c r="B22" s="554" t="s">
        <v>668</v>
      </c>
      <c r="C22" s="775">
        <v>353628</v>
      </c>
      <c r="D22" s="776">
        <v>353628</v>
      </c>
      <c r="E22" s="776">
        <v>183885</v>
      </c>
      <c r="F22" s="556"/>
      <c r="G22" s="573"/>
    </row>
    <row r="23" spans="1:7" ht="18" customHeight="1">
      <c r="A23" s="540" t="s">
        <v>667</v>
      </c>
      <c r="B23" s="541" t="s">
        <v>669</v>
      </c>
      <c r="C23" s="550">
        <f>SUM(C24:C25)</f>
        <v>130343600</v>
      </c>
      <c r="D23" s="550">
        <f>SUM(D24:D25)</f>
        <v>130343600</v>
      </c>
      <c r="E23" s="550">
        <f>SUM(E24:E25)</f>
        <v>67778672</v>
      </c>
      <c r="F23" s="556"/>
      <c r="G23" s="573"/>
    </row>
    <row r="24" spans="1:7" ht="32.25" customHeight="1">
      <c r="A24" s="553" t="s">
        <v>681</v>
      </c>
      <c r="B24" s="554" t="s">
        <v>670</v>
      </c>
      <c r="C24" s="775">
        <v>99226600</v>
      </c>
      <c r="D24" s="776">
        <v>99226600</v>
      </c>
      <c r="E24" s="776">
        <v>51597832</v>
      </c>
      <c r="F24" s="557"/>
      <c r="G24" s="577"/>
    </row>
    <row r="25" spans="1:7" ht="32.25" customHeight="1" thickBot="1">
      <c r="A25" s="553" t="s">
        <v>682</v>
      </c>
      <c r="B25" s="554" t="s">
        <v>382</v>
      </c>
      <c r="C25" s="775">
        <v>31117000</v>
      </c>
      <c r="D25" s="776">
        <v>31117000</v>
      </c>
      <c r="E25" s="776">
        <v>16180840</v>
      </c>
      <c r="F25" s="558"/>
      <c r="G25" s="577"/>
    </row>
    <row r="26" spans="1:7" s="539" customFormat="1" ht="18" customHeight="1" thickBot="1">
      <c r="A26" s="544" t="s">
        <v>671</v>
      </c>
      <c r="B26" s="545" t="s">
        <v>131</v>
      </c>
      <c r="C26" s="546">
        <f>SUM(C27+C28)</f>
        <v>53128680</v>
      </c>
      <c r="D26" s="546">
        <f>SUM(D27+D28)</f>
        <v>54958465</v>
      </c>
      <c r="E26" s="546" t="e">
        <f>SUM(E27+E28+#REF!)</f>
        <v>#REF!</v>
      </c>
      <c r="F26" s="538" t="e">
        <f>E26/D26*100</f>
        <v>#REF!</v>
      </c>
      <c r="G26" s="578"/>
    </row>
    <row r="27" spans="1:7" ht="18" customHeight="1" thickBot="1">
      <c r="A27" s="562" t="s">
        <v>673</v>
      </c>
      <c r="B27" s="563" t="s">
        <v>674</v>
      </c>
      <c r="C27" s="550">
        <v>53128680</v>
      </c>
      <c r="D27" s="508">
        <v>53128680</v>
      </c>
      <c r="E27" s="508">
        <v>27626911</v>
      </c>
      <c r="F27" s="543"/>
      <c r="G27" s="574"/>
    </row>
    <row r="28" spans="1:7" s="528" customFormat="1" ht="18" customHeight="1" thickBot="1">
      <c r="A28" s="559" t="s">
        <v>686</v>
      </c>
      <c r="B28" s="560" t="s">
        <v>672</v>
      </c>
      <c r="C28" s="550">
        <v>0</v>
      </c>
      <c r="D28" s="508">
        <v>1829785</v>
      </c>
      <c r="E28" s="508">
        <v>1829785</v>
      </c>
      <c r="F28" s="561"/>
      <c r="G28" s="574"/>
    </row>
    <row r="29" spans="1:7" ht="18" customHeight="1" thickBot="1">
      <c r="A29" s="564"/>
      <c r="B29" s="565" t="s">
        <v>544</v>
      </c>
      <c r="C29" s="566">
        <f>SUM(C30)</f>
        <v>0</v>
      </c>
      <c r="D29" s="566">
        <f>SUM(D30)</f>
        <v>41760000</v>
      </c>
      <c r="E29" s="566">
        <f>SUM(E30)</f>
        <v>41760000</v>
      </c>
      <c r="F29" s="538">
        <f>E29/D29*100</f>
        <v>100</v>
      </c>
      <c r="G29" s="578"/>
    </row>
    <row r="30" spans="1:7" ht="18" customHeight="1" thickBot="1">
      <c r="A30" s="562"/>
      <c r="B30" s="526" t="s">
        <v>687</v>
      </c>
      <c r="C30" s="542">
        <v>0</v>
      </c>
      <c r="D30" s="508">
        <v>41760000</v>
      </c>
      <c r="E30" s="508">
        <v>41760000</v>
      </c>
      <c r="F30" s="543"/>
      <c r="G30" s="574"/>
    </row>
    <row r="31" spans="1:7" ht="18" customHeight="1" thickBot="1">
      <c r="A31" s="567"/>
      <c r="B31" s="568" t="s">
        <v>675</v>
      </c>
      <c r="C31" s="569">
        <f>SUM(C6+C9+C13+C26+C29)</f>
        <v>1447700656</v>
      </c>
      <c r="D31" s="569">
        <f>SUM(D6+D9+D13+D26+D29)</f>
        <v>1503865128</v>
      </c>
      <c r="E31" s="569" t="e">
        <f>SUM(E6+E9+E13+E26+E29)</f>
        <v>#REF!</v>
      </c>
      <c r="F31" s="538" t="e">
        <f>E31/D31*100</f>
        <v>#REF!</v>
      </c>
      <c r="G31" s="578"/>
    </row>
    <row r="32" spans="2:3" ht="19.5" customHeight="1">
      <c r="B32" s="571"/>
      <c r="C32" s="572"/>
    </row>
    <row r="33" ht="15">
      <c r="C33" s="572"/>
    </row>
    <row r="34" spans="2:3" ht="15">
      <c r="B34" s="571"/>
      <c r="C34" s="572"/>
    </row>
    <row r="35" spans="2:3" ht="15">
      <c r="B35" s="571"/>
      <c r="C35" s="572"/>
    </row>
    <row r="36" ht="15">
      <c r="C36" s="572"/>
    </row>
  </sheetData>
  <sheetProtection/>
  <mergeCells count="3">
    <mergeCell ref="A5:B5"/>
    <mergeCell ref="C5:E5"/>
    <mergeCell ref="A2:D2"/>
  </mergeCells>
  <printOptions horizontalCentered="1"/>
  <pageMargins left="0.1968503937007874" right="0.1968503937007874" top="0.984251968503937" bottom="0.7874015748031497" header="0" footer="0"/>
  <pageSetup horizontalDpi="600" verticalDpi="600" orientation="portrait" paperSize="9" scale="80" r:id="rId1"/>
  <headerFooter alignWithMargins="0">
    <oddHeader>&amp;R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AQ140"/>
  <sheetViews>
    <sheetView zoomScale="80" zoomScaleNormal="8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AR77" sqref="AR77"/>
    </sheetView>
  </sheetViews>
  <sheetFormatPr defaultColWidth="9.00390625" defaultRowHeight="12.75"/>
  <cols>
    <col min="1" max="1" width="7.00390625" style="263" customWidth="1"/>
    <col min="2" max="2" width="51.00390625" style="263" customWidth="1"/>
    <col min="3" max="4" width="12.875" style="263" customWidth="1"/>
    <col min="5" max="34" width="12.125" style="263" customWidth="1"/>
    <col min="35" max="35" width="12.125" style="263" hidden="1" customWidth="1"/>
    <col min="36" max="37" width="12.125" style="263" customWidth="1"/>
    <col min="38" max="39" width="13.00390625" style="263" customWidth="1"/>
    <col min="40" max="40" width="13.00390625" style="263" hidden="1" customWidth="1"/>
    <col min="41" max="41" width="15.25390625" style="263" bestFit="1" customWidth="1"/>
    <col min="42" max="42" width="13.00390625" style="263" bestFit="1" customWidth="1"/>
    <col min="43" max="43" width="12.25390625" style="263" bestFit="1" customWidth="1"/>
    <col min="44" max="16384" width="9.125" style="263" customWidth="1"/>
  </cols>
  <sheetData>
    <row r="1" spans="2:37" ht="12">
      <c r="B1" s="263" t="s">
        <v>0</v>
      </c>
      <c r="AJ1" s="1006" t="s">
        <v>471</v>
      </c>
      <c r="AK1" s="1006"/>
    </row>
    <row r="2" spans="1:40" ht="12">
      <c r="A2" s="1007" t="s">
        <v>803</v>
      </c>
      <c r="B2" s="1007"/>
      <c r="C2" s="1007"/>
      <c r="D2" s="1007"/>
      <c r="E2" s="1007"/>
      <c r="F2" s="1007"/>
      <c r="G2" s="1007"/>
      <c r="H2" s="1007"/>
      <c r="I2" s="1007"/>
      <c r="J2" s="1007"/>
      <c r="K2" s="1007"/>
      <c r="L2" s="1007"/>
      <c r="M2" s="1007"/>
      <c r="N2" s="1007"/>
      <c r="O2" s="1007"/>
      <c r="P2" s="1007"/>
      <c r="Q2" s="1007"/>
      <c r="R2" s="1007"/>
      <c r="S2" s="1007"/>
      <c r="T2" s="1007"/>
      <c r="U2" s="1007"/>
      <c r="V2" s="1007"/>
      <c r="W2" s="1007"/>
      <c r="X2" s="1007"/>
      <c r="Y2" s="1007"/>
      <c r="Z2" s="1007"/>
      <c r="AA2" s="1007"/>
      <c r="AB2" s="1007"/>
      <c r="AC2" s="1007"/>
      <c r="AD2" s="1007"/>
      <c r="AE2" s="1007"/>
      <c r="AF2" s="1007"/>
      <c r="AG2" s="1007"/>
      <c r="AH2" s="1007"/>
      <c r="AI2" s="1007"/>
      <c r="AJ2" s="1007"/>
      <c r="AK2" s="1007"/>
      <c r="AL2" s="1007"/>
      <c r="AM2" s="1007"/>
      <c r="AN2" s="1007"/>
    </row>
    <row r="3" spans="1:40" ht="14.25" customHeight="1">
      <c r="A3" s="1008" t="s">
        <v>472</v>
      </c>
      <c r="B3" s="1008"/>
      <c r="C3" s="1008"/>
      <c r="D3" s="1008"/>
      <c r="E3" s="1008"/>
      <c r="F3" s="1008"/>
      <c r="G3" s="1008"/>
      <c r="H3" s="1008"/>
      <c r="I3" s="1008"/>
      <c r="J3" s="1008"/>
      <c r="K3" s="1008"/>
      <c r="L3" s="1008"/>
      <c r="M3" s="1008"/>
      <c r="N3" s="1008"/>
      <c r="O3" s="1008"/>
      <c r="P3" s="1008"/>
      <c r="Q3" s="1008"/>
      <c r="R3" s="1008"/>
      <c r="S3" s="1008"/>
      <c r="T3" s="1008"/>
      <c r="U3" s="1008"/>
      <c r="V3" s="1008"/>
      <c r="W3" s="1008"/>
      <c r="X3" s="1008"/>
      <c r="Y3" s="1008"/>
      <c r="Z3" s="1008"/>
      <c r="AA3" s="1008"/>
      <c r="AB3" s="1008"/>
      <c r="AC3" s="1008"/>
      <c r="AD3" s="1008"/>
      <c r="AE3" s="1008"/>
      <c r="AF3" s="1008"/>
      <c r="AG3" s="1008"/>
      <c r="AH3" s="1008"/>
      <c r="AI3" s="1008"/>
      <c r="AJ3" s="1008"/>
      <c r="AK3" s="1008"/>
      <c r="AL3" s="1008"/>
      <c r="AM3" s="1008"/>
      <c r="AN3" s="1008"/>
    </row>
    <row r="4" spans="1:39" ht="12.75" customHeight="1" thickBot="1">
      <c r="A4" s="265"/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304"/>
      <c r="W4" s="304"/>
      <c r="X4" s="304"/>
      <c r="Y4" s="304"/>
      <c r="Z4" s="304"/>
      <c r="AA4" s="304"/>
      <c r="AB4" s="304"/>
      <c r="AC4" s="304"/>
      <c r="AD4" s="304"/>
      <c r="AE4" s="304"/>
      <c r="AF4" s="304"/>
      <c r="AG4" s="304"/>
      <c r="AH4" s="304"/>
      <c r="AI4" s="304"/>
      <c r="AJ4" s="304"/>
      <c r="AK4" s="304"/>
      <c r="AL4" s="304"/>
      <c r="AM4" s="304"/>
    </row>
    <row r="5" spans="1:41" ht="13.5" customHeight="1" thickBot="1">
      <c r="A5" s="1009" t="s">
        <v>248</v>
      </c>
      <c r="B5" s="1009" t="s">
        <v>14</v>
      </c>
      <c r="C5" s="1012" t="s">
        <v>408</v>
      </c>
      <c r="D5" s="1013"/>
      <c r="E5" s="1018" t="s">
        <v>285</v>
      </c>
      <c r="F5" s="1019"/>
      <c r="G5" s="1019"/>
      <c r="H5" s="1019"/>
      <c r="I5" s="1019"/>
      <c r="J5" s="1019"/>
      <c r="K5" s="1019"/>
      <c r="L5" s="1019"/>
      <c r="M5" s="1019"/>
      <c r="N5" s="1019"/>
      <c r="O5" s="1019"/>
      <c r="P5" s="1019"/>
      <c r="Q5" s="1019"/>
      <c r="R5" s="1019"/>
      <c r="S5" s="1019"/>
      <c r="T5" s="1019"/>
      <c r="U5" s="1019"/>
      <c r="V5" s="1019"/>
      <c r="W5" s="1019"/>
      <c r="X5" s="1019"/>
      <c r="Y5" s="1020" t="s">
        <v>247</v>
      </c>
      <c r="Z5" s="1003"/>
      <c r="AA5" s="1003"/>
      <c r="AB5" s="1003"/>
      <c r="AC5" s="1003"/>
      <c r="AD5" s="1003"/>
      <c r="AE5" s="1003"/>
      <c r="AF5" s="1003"/>
      <c r="AG5" s="1003"/>
      <c r="AH5" s="1003"/>
      <c r="AI5" s="1003"/>
      <c r="AJ5" s="1003"/>
      <c r="AK5" s="1021"/>
      <c r="AL5" s="1012" t="s">
        <v>251</v>
      </c>
      <c r="AM5" s="1013"/>
      <c r="AN5" s="1013"/>
      <c r="AO5" s="797"/>
    </row>
    <row r="6" spans="1:41" ht="39" customHeight="1" thickBot="1">
      <c r="A6" s="1010"/>
      <c r="B6" s="1010"/>
      <c r="C6" s="1014"/>
      <c r="D6" s="1015"/>
      <c r="E6" s="1022" t="s">
        <v>324</v>
      </c>
      <c r="F6" s="1023"/>
      <c r="G6" s="1012" t="s">
        <v>409</v>
      </c>
      <c r="H6" s="1013"/>
      <c r="I6" s="1022" t="s">
        <v>325</v>
      </c>
      <c r="J6" s="1023"/>
      <c r="K6" s="1022" t="s">
        <v>326</v>
      </c>
      <c r="L6" s="1023"/>
      <c r="M6" s="1022" t="s">
        <v>473</v>
      </c>
      <c r="N6" s="1023"/>
      <c r="O6" s="1026" t="s">
        <v>474</v>
      </c>
      <c r="P6" s="1027"/>
      <c r="Q6" s="1027"/>
      <c r="R6" s="1027"/>
      <c r="S6" s="1027"/>
      <c r="T6" s="1027"/>
      <c r="U6" s="1028" t="s">
        <v>249</v>
      </c>
      <c r="V6" s="1023"/>
      <c r="W6" s="1023"/>
      <c r="X6" s="1029"/>
      <c r="Y6" s="1022" t="s">
        <v>331</v>
      </c>
      <c r="Z6" s="1023"/>
      <c r="AA6" s="1022" t="s">
        <v>332</v>
      </c>
      <c r="AB6" s="1023"/>
      <c r="AC6" s="1022" t="s">
        <v>199</v>
      </c>
      <c r="AD6" s="1023"/>
      <c r="AE6" s="1023"/>
      <c r="AF6" s="1023"/>
      <c r="AG6" s="1023"/>
      <c r="AH6" s="1023"/>
      <c r="AI6" s="1029"/>
      <c r="AJ6" s="1012" t="s">
        <v>250</v>
      </c>
      <c r="AK6" s="1030"/>
      <c r="AL6" s="1014"/>
      <c r="AM6" s="1015"/>
      <c r="AN6" s="1015"/>
      <c r="AO6" s="797"/>
    </row>
    <row r="7" spans="1:41" ht="18" customHeight="1" thickBot="1">
      <c r="A7" s="1010"/>
      <c r="B7" s="1010"/>
      <c r="C7" s="1016"/>
      <c r="D7" s="1017"/>
      <c r="E7" s="1024"/>
      <c r="F7" s="1025"/>
      <c r="G7" s="1016"/>
      <c r="H7" s="1017"/>
      <c r="I7" s="1024"/>
      <c r="J7" s="1025"/>
      <c r="K7" s="1024"/>
      <c r="L7" s="1025"/>
      <c r="M7" s="1024"/>
      <c r="N7" s="1025"/>
      <c r="O7" s="1026" t="s">
        <v>371</v>
      </c>
      <c r="P7" s="1027"/>
      <c r="Q7" s="1026" t="s">
        <v>372</v>
      </c>
      <c r="R7" s="1027"/>
      <c r="S7" s="1026" t="s">
        <v>475</v>
      </c>
      <c r="T7" s="1027"/>
      <c r="U7" s="1018" t="s">
        <v>252</v>
      </c>
      <c r="V7" s="1032"/>
      <c r="W7" s="1018" t="s">
        <v>373</v>
      </c>
      <c r="X7" s="1032"/>
      <c r="Y7" s="1024"/>
      <c r="Z7" s="1025"/>
      <c r="AA7" s="1024"/>
      <c r="AB7" s="1025"/>
      <c r="AC7" s="1026" t="s">
        <v>371</v>
      </c>
      <c r="AD7" s="1027"/>
      <c r="AE7" s="1026" t="s">
        <v>372</v>
      </c>
      <c r="AF7" s="1027"/>
      <c r="AG7" s="1026" t="s">
        <v>475</v>
      </c>
      <c r="AH7" s="1027"/>
      <c r="AI7" s="1033"/>
      <c r="AJ7" s="1014"/>
      <c r="AK7" s="1031"/>
      <c r="AL7" s="1016"/>
      <c r="AM7" s="1017"/>
      <c r="AN7" s="1017"/>
      <c r="AO7" s="797"/>
    </row>
    <row r="8" spans="1:40" ht="12.75" customHeight="1">
      <c r="A8" s="1010"/>
      <c r="B8" s="1010"/>
      <c r="C8" s="1034" t="s">
        <v>688</v>
      </c>
      <c r="D8" s="1034" t="s">
        <v>615</v>
      </c>
      <c r="E8" s="1034" t="s">
        <v>688</v>
      </c>
      <c r="F8" s="1034" t="s">
        <v>615</v>
      </c>
      <c r="G8" s="1034" t="s">
        <v>688</v>
      </c>
      <c r="H8" s="1034" t="s">
        <v>615</v>
      </c>
      <c r="I8" s="1034" t="s">
        <v>688</v>
      </c>
      <c r="J8" s="1034" t="s">
        <v>615</v>
      </c>
      <c r="K8" s="1034" t="s">
        <v>688</v>
      </c>
      <c r="L8" s="1034" t="s">
        <v>615</v>
      </c>
      <c r="M8" s="1034" t="s">
        <v>688</v>
      </c>
      <c r="N8" s="1034" t="s">
        <v>615</v>
      </c>
      <c r="O8" s="1034" t="s">
        <v>688</v>
      </c>
      <c r="P8" s="1034" t="s">
        <v>615</v>
      </c>
      <c r="Q8" s="1034" t="s">
        <v>688</v>
      </c>
      <c r="R8" s="1034" t="s">
        <v>615</v>
      </c>
      <c r="S8" s="1034" t="s">
        <v>688</v>
      </c>
      <c r="T8" s="1034" t="s">
        <v>615</v>
      </c>
      <c r="U8" s="1034" t="s">
        <v>688</v>
      </c>
      <c r="V8" s="1034" t="s">
        <v>615</v>
      </c>
      <c r="W8" s="1034" t="s">
        <v>688</v>
      </c>
      <c r="X8" s="1034" t="s">
        <v>615</v>
      </c>
      <c r="Y8" s="1034" t="s">
        <v>688</v>
      </c>
      <c r="Z8" s="1034" t="s">
        <v>615</v>
      </c>
      <c r="AA8" s="1034" t="s">
        <v>688</v>
      </c>
      <c r="AB8" s="1034" t="s">
        <v>615</v>
      </c>
      <c r="AC8" s="1034" t="s">
        <v>688</v>
      </c>
      <c r="AD8" s="1034" t="s">
        <v>615</v>
      </c>
      <c r="AE8" s="1034" t="s">
        <v>688</v>
      </c>
      <c r="AF8" s="1034" t="s">
        <v>615</v>
      </c>
      <c r="AG8" s="1034" t="s">
        <v>688</v>
      </c>
      <c r="AH8" s="1034" t="s">
        <v>615</v>
      </c>
      <c r="AI8" s="1034" t="s">
        <v>616</v>
      </c>
      <c r="AJ8" s="1034" t="s">
        <v>688</v>
      </c>
      <c r="AK8" s="1034" t="s">
        <v>615</v>
      </c>
      <c r="AL8" s="1034" t="s">
        <v>688</v>
      </c>
      <c r="AM8" s="1034" t="s">
        <v>615</v>
      </c>
      <c r="AN8" s="1034" t="s">
        <v>616</v>
      </c>
    </row>
    <row r="9" spans="1:40" ht="12">
      <c r="A9" s="1010"/>
      <c r="B9" s="1010"/>
      <c r="C9" s="1035"/>
      <c r="D9" s="1035"/>
      <c r="E9" s="1035"/>
      <c r="F9" s="1035"/>
      <c r="G9" s="1035"/>
      <c r="H9" s="1035"/>
      <c r="I9" s="1035"/>
      <c r="J9" s="1035"/>
      <c r="K9" s="1035"/>
      <c r="L9" s="1035"/>
      <c r="M9" s="1035"/>
      <c r="N9" s="1035"/>
      <c r="O9" s="1035"/>
      <c r="P9" s="1035"/>
      <c r="Q9" s="1035"/>
      <c r="R9" s="1035"/>
      <c r="S9" s="1035"/>
      <c r="T9" s="1035"/>
      <c r="U9" s="1037"/>
      <c r="V9" s="1037"/>
      <c r="W9" s="1037"/>
      <c r="X9" s="1037"/>
      <c r="Y9" s="1035"/>
      <c r="Z9" s="1035"/>
      <c r="AA9" s="1035"/>
      <c r="AB9" s="1035"/>
      <c r="AC9" s="1035"/>
      <c r="AD9" s="1035"/>
      <c r="AE9" s="1035"/>
      <c r="AF9" s="1035"/>
      <c r="AG9" s="1035"/>
      <c r="AH9" s="1035"/>
      <c r="AI9" s="1035"/>
      <c r="AJ9" s="1037"/>
      <c r="AK9" s="1037"/>
      <c r="AL9" s="1035"/>
      <c r="AM9" s="1035"/>
      <c r="AN9" s="1035"/>
    </row>
    <row r="10" spans="1:40" ht="12">
      <c r="A10" s="1010"/>
      <c r="B10" s="1010"/>
      <c r="C10" s="1035"/>
      <c r="D10" s="1035"/>
      <c r="E10" s="1035"/>
      <c r="F10" s="1035"/>
      <c r="G10" s="1035"/>
      <c r="H10" s="1035"/>
      <c r="I10" s="1035"/>
      <c r="J10" s="1035"/>
      <c r="K10" s="1035"/>
      <c r="L10" s="1035"/>
      <c r="M10" s="1035"/>
      <c r="N10" s="1035"/>
      <c r="O10" s="1035"/>
      <c r="P10" s="1035"/>
      <c r="Q10" s="1035"/>
      <c r="R10" s="1035"/>
      <c r="S10" s="1035"/>
      <c r="T10" s="1035"/>
      <c r="U10" s="1038"/>
      <c r="V10" s="1038"/>
      <c r="W10" s="1038"/>
      <c r="X10" s="1038"/>
      <c r="Y10" s="1035"/>
      <c r="Z10" s="1035"/>
      <c r="AA10" s="1035"/>
      <c r="AB10" s="1035"/>
      <c r="AC10" s="1035"/>
      <c r="AD10" s="1035"/>
      <c r="AE10" s="1035"/>
      <c r="AF10" s="1035"/>
      <c r="AG10" s="1035"/>
      <c r="AH10" s="1035"/>
      <c r="AI10" s="1035"/>
      <c r="AJ10" s="1038"/>
      <c r="AK10" s="1038"/>
      <c r="AL10" s="1035"/>
      <c r="AM10" s="1035"/>
      <c r="AN10" s="1035"/>
    </row>
    <row r="11" spans="1:40" ht="12.75" thickBot="1">
      <c r="A11" s="1011"/>
      <c r="B11" s="1011"/>
      <c r="C11" s="1036"/>
      <c r="D11" s="1036"/>
      <c r="E11" s="1036"/>
      <c r="F11" s="1036"/>
      <c r="G11" s="1036"/>
      <c r="H11" s="1036"/>
      <c r="I11" s="1036"/>
      <c r="J11" s="1036"/>
      <c r="K11" s="1036"/>
      <c r="L11" s="1036"/>
      <c r="M11" s="1036"/>
      <c r="N11" s="1036"/>
      <c r="O11" s="1036"/>
      <c r="P11" s="1036"/>
      <c r="Q11" s="1036"/>
      <c r="R11" s="1036"/>
      <c r="S11" s="1036"/>
      <c r="T11" s="1036"/>
      <c r="U11" s="1039"/>
      <c r="V11" s="1039"/>
      <c r="W11" s="1039"/>
      <c r="X11" s="1039"/>
      <c r="Y11" s="1036"/>
      <c r="Z11" s="1036"/>
      <c r="AA11" s="1036"/>
      <c r="AB11" s="1036"/>
      <c r="AC11" s="1036"/>
      <c r="AD11" s="1036"/>
      <c r="AE11" s="1036"/>
      <c r="AF11" s="1036"/>
      <c r="AG11" s="1036"/>
      <c r="AH11" s="1036"/>
      <c r="AI11" s="1036"/>
      <c r="AJ11" s="1039"/>
      <c r="AK11" s="1039"/>
      <c r="AL11" s="1036"/>
      <c r="AM11" s="1036"/>
      <c r="AN11" s="1036"/>
    </row>
    <row r="12" spans="1:41" ht="13.5" customHeight="1" thickBot="1">
      <c r="A12" s="307">
        <v>1</v>
      </c>
      <c r="B12" s="307">
        <v>2</v>
      </c>
      <c r="C12" s="1002">
        <v>3</v>
      </c>
      <c r="D12" s="1003"/>
      <c r="E12" s="1002">
        <v>4</v>
      </c>
      <c r="F12" s="1003"/>
      <c r="G12" s="1002">
        <v>5</v>
      </c>
      <c r="H12" s="1003"/>
      <c r="I12" s="1002">
        <v>6</v>
      </c>
      <c r="J12" s="1003"/>
      <c r="K12" s="1002">
        <v>7</v>
      </c>
      <c r="L12" s="1003"/>
      <c r="M12" s="1002">
        <v>8</v>
      </c>
      <c r="N12" s="1003"/>
      <c r="O12" s="1002">
        <v>9</v>
      </c>
      <c r="P12" s="1003"/>
      <c r="Q12" s="1002">
        <v>10</v>
      </c>
      <c r="R12" s="1003"/>
      <c r="S12" s="1004">
        <v>11</v>
      </c>
      <c r="T12" s="1005"/>
      <c r="U12" s="1002">
        <v>12</v>
      </c>
      <c r="V12" s="1040"/>
      <c r="W12" s="1002">
        <v>13</v>
      </c>
      <c r="X12" s="1040"/>
      <c r="Y12" s="1002">
        <v>14</v>
      </c>
      <c r="Z12" s="1003"/>
      <c r="AA12" s="1002">
        <v>15</v>
      </c>
      <c r="AB12" s="1003"/>
      <c r="AC12" s="1002">
        <v>16</v>
      </c>
      <c r="AD12" s="1003"/>
      <c r="AE12" s="1002">
        <v>17</v>
      </c>
      <c r="AF12" s="1003"/>
      <c r="AG12" s="1002">
        <v>18</v>
      </c>
      <c r="AH12" s="1003"/>
      <c r="AI12" s="305"/>
      <c r="AJ12" s="1002">
        <v>19</v>
      </c>
      <c r="AK12" s="1040"/>
      <c r="AL12" s="1002">
        <v>20</v>
      </c>
      <c r="AM12" s="1003"/>
      <c r="AN12" s="795"/>
      <c r="AO12" s="797"/>
    </row>
    <row r="13" spans="1:40" ht="16.5" customHeight="1" thickBot="1">
      <c r="A13" s="308" t="s">
        <v>18</v>
      </c>
      <c r="B13" s="308" t="s">
        <v>105</v>
      </c>
      <c r="C13" s="309"/>
      <c r="D13" s="309"/>
      <c r="E13" s="309"/>
      <c r="F13" s="309"/>
      <c r="G13" s="309"/>
      <c r="H13" s="309"/>
      <c r="I13" s="309"/>
      <c r="J13" s="309"/>
      <c r="K13" s="309"/>
      <c r="L13" s="309"/>
      <c r="M13" s="309"/>
      <c r="N13" s="309"/>
      <c r="O13" s="309"/>
      <c r="P13" s="309"/>
      <c r="Q13" s="309"/>
      <c r="R13" s="309"/>
      <c r="S13" s="796"/>
      <c r="T13" s="796"/>
      <c r="U13" s="309"/>
      <c r="V13" s="309"/>
      <c r="W13" s="309"/>
      <c r="X13" s="309"/>
      <c r="Y13" s="309"/>
      <c r="Z13" s="309"/>
      <c r="AA13" s="309"/>
      <c r="AB13" s="309"/>
      <c r="AC13" s="309"/>
      <c r="AD13" s="309"/>
      <c r="AE13" s="309"/>
      <c r="AF13" s="309"/>
      <c r="AG13" s="309"/>
      <c r="AH13" s="309"/>
      <c r="AI13" s="309"/>
      <c r="AJ13" s="309"/>
      <c r="AK13" s="309"/>
      <c r="AL13" s="310"/>
      <c r="AM13" s="309"/>
      <c r="AN13" s="309"/>
    </row>
    <row r="14" spans="1:40" ht="26.25" customHeight="1">
      <c r="A14" s="781" t="s">
        <v>430</v>
      </c>
      <c r="B14" s="782" t="s">
        <v>476</v>
      </c>
      <c r="C14" s="311">
        <f aca="true" t="shared" si="0" ref="C14:C49">E14+G14+I14+K14+O14+Q14+U14+W14+Y14+AA14+AC14+AE14+AJ14+AL14+S14+AG14+M14</f>
        <v>168266523</v>
      </c>
      <c r="D14" s="311">
        <f aca="true" t="shared" si="1" ref="D14:D49">F14+H14+J14+L14+P14+R14+V14+X14+Z14+AB14+AD14+AF14+AK14+AM14+T14+AH14+N14</f>
        <v>184521335</v>
      </c>
      <c r="E14" s="311">
        <v>72631943</v>
      </c>
      <c r="F14" s="311">
        <v>81373612</v>
      </c>
      <c r="G14" s="311">
        <v>14999780</v>
      </c>
      <c r="H14" s="311">
        <v>15849980</v>
      </c>
      <c r="I14" s="311">
        <v>67462400</v>
      </c>
      <c r="J14" s="311">
        <v>71200080</v>
      </c>
      <c r="K14" s="311"/>
      <c r="L14" s="311"/>
      <c r="M14" s="311"/>
      <c r="N14" s="311"/>
      <c r="O14" s="311">
        <v>13172400</v>
      </c>
      <c r="P14" s="311">
        <v>13172400</v>
      </c>
      <c r="Q14" s="311"/>
      <c r="R14" s="311"/>
      <c r="S14" s="311"/>
      <c r="T14" s="311"/>
      <c r="U14" s="311"/>
      <c r="V14" s="311"/>
      <c r="W14" s="311"/>
      <c r="X14" s="311"/>
      <c r="Y14" s="311"/>
      <c r="Z14" s="311">
        <v>2925263</v>
      </c>
      <c r="AA14" s="311"/>
      <c r="AB14" s="311"/>
      <c r="AC14" s="311"/>
      <c r="AD14" s="311"/>
      <c r="AE14" s="311"/>
      <c r="AF14" s="311"/>
      <c r="AG14" s="311"/>
      <c r="AH14" s="311"/>
      <c r="AI14" s="311"/>
      <c r="AJ14" s="311"/>
      <c r="AK14" s="311"/>
      <c r="AL14" s="312"/>
      <c r="AM14" s="311"/>
      <c r="AN14" s="313"/>
    </row>
    <row r="15" spans="1:40" ht="14.25" customHeight="1">
      <c r="A15" s="783" t="s">
        <v>477</v>
      </c>
      <c r="B15" s="784" t="s">
        <v>253</v>
      </c>
      <c r="C15" s="311">
        <f t="shared" si="0"/>
        <v>53255000</v>
      </c>
      <c r="D15" s="311">
        <f t="shared" si="1"/>
        <v>53255000</v>
      </c>
      <c r="E15" s="314"/>
      <c r="F15" s="314"/>
      <c r="G15" s="314"/>
      <c r="H15" s="314"/>
      <c r="I15" s="314">
        <v>8255000</v>
      </c>
      <c r="J15" s="314">
        <v>8255000</v>
      </c>
      <c r="K15" s="314"/>
      <c r="L15" s="314"/>
      <c r="M15" s="314"/>
      <c r="N15" s="314"/>
      <c r="O15" s="314"/>
      <c r="P15" s="314"/>
      <c r="Q15" s="314"/>
      <c r="R15" s="314"/>
      <c r="S15" s="314"/>
      <c r="T15" s="314"/>
      <c r="U15" s="314"/>
      <c r="V15" s="314"/>
      <c r="W15" s="314"/>
      <c r="X15" s="314"/>
      <c r="Y15" s="314">
        <v>45000000</v>
      </c>
      <c r="Z15" s="314">
        <v>45000000</v>
      </c>
      <c r="AA15" s="314"/>
      <c r="AB15" s="314"/>
      <c r="AC15" s="314"/>
      <c r="AD15" s="314"/>
      <c r="AE15" s="314"/>
      <c r="AF15" s="314"/>
      <c r="AG15" s="314"/>
      <c r="AH15" s="314"/>
      <c r="AI15" s="314"/>
      <c r="AJ15" s="314"/>
      <c r="AK15" s="314"/>
      <c r="AL15" s="315"/>
      <c r="AM15" s="314"/>
      <c r="AN15" s="316"/>
    </row>
    <row r="16" spans="1:40" ht="24">
      <c r="A16" s="783" t="s">
        <v>20</v>
      </c>
      <c r="B16" s="784" t="s">
        <v>432</v>
      </c>
      <c r="C16" s="311">
        <f t="shared" si="0"/>
        <v>943170500</v>
      </c>
      <c r="D16" s="311">
        <f t="shared" si="1"/>
        <v>1511211347</v>
      </c>
      <c r="E16" s="314"/>
      <c r="F16" s="314"/>
      <c r="G16" s="314"/>
      <c r="H16" s="314"/>
      <c r="I16" s="314">
        <v>11620500</v>
      </c>
      <c r="J16" s="314">
        <v>83170500</v>
      </c>
      <c r="K16" s="314"/>
      <c r="L16" s="314"/>
      <c r="M16" s="314"/>
      <c r="N16" s="314"/>
      <c r="O16" s="314"/>
      <c r="P16" s="314"/>
      <c r="Q16" s="314"/>
      <c r="R16" s="314"/>
      <c r="S16" s="314"/>
      <c r="T16" s="314"/>
      <c r="U16" s="314"/>
      <c r="V16" s="314"/>
      <c r="W16" s="314"/>
      <c r="X16" s="314"/>
      <c r="Y16" s="314">
        <v>40000000</v>
      </c>
      <c r="Z16" s="314">
        <v>528888300</v>
      </c>
      <c r="AA16" s="314">
        <v>100000000</v>
      </c>
      <c r="AB16" s="314">
        <v>106602547</v>
      </c>
      <c r="AC16" s="314"/>
      <c r="AD16" s="314"/>
      <c r="AE16" s="314"/>
      <c r="AF16" s="314"/>
      <c r="AG16" s="314"/>
      <c r="AH16" s="314"/>
      <c r="AI16" s="314"/>
      <c r="AJ16" s="314">
        <v>791550000</v>
      </c>
      <c r="AK16" s="314">
        <v>792550000</v>
      </c>
      <c r="AL16" s="315"/>
      <c r="AM16" s="314"/>
      <c r="AN16" s="316"/>
    </row>
    <row r="17" spans="1:40" ht="14.25" customHeight="1">
      <c r="A17" s="783" t="s">
        <v>433</v>
      </c>
      <c r="B17" s="784" t="s">
        <v>254</v>
      </c>
      <c r="C17" s="311">
        <f t="shared" si="0"/>
        <v>78175000</v>
      </c>
      <c r="D17" s="311">
        <f t="shared" si="1"/>
        <v>67615000</v>
      </c>
      <c r="E17" s="314">
        <v>16000000</v>
      </c>
      <c r="F17" s="314">
        <v>8000000</v>
      </c>
      <c r="G17" s="314">
        <v>3120000</v>
      </c>
      <c r="H17" s="314">
        <v>1560000</v>
      </c>
      <c r="I17" s="314">
        <v>59055000</v>
      </c>
      <c r="J17" s="314">
        <v>58055000</v>
      </c>
      <c r="K17" s="314"/>
      <c r="L17" s="314"/>
      <c r="M17" s="314"/>
      <c r="N17" s="314"/>
      <c r="O17" s="314"/>
      <c r="P17" s="314"/>
      <c r="Q17" s="314"/>
      <c r="R17" s="314"/>
      <c r="S17" s="314"/>
      <c r="T17" s="314"/>
      <c r="U17" s="314"/>
      <c r="V17" s="314"/>
      <c r="W17" s="314"/>
      <c r="X17" s="314"/>
      <c r="Y17" s="314"/>
      <c r="Z17" s="314"/>
      <c r="AA17" s="314"/>
      <c r="AB17" s="314"/>
      <c r="AC17" s="314"/>
      <c r="AD17" s="314"/>
      <c r="AE17" s="314"/>
      <c r="AF17" s="314"/>
      <c r="AG17" s="314"/>
      <c r="AH17" s="314"/>
      <c r="AI17" s="314"/>
      <c r="AJ17" s="314"/>
      <c r="AK17" s="314"/>
      <c r="AL17" s="315"/>
      <c r="AM17" s="314"/>
      <c r="AN17" s="316"/>
    </row>
    <row r="18" spans="1:40" ht="14.25" customHeight="1">
      <c r="A18" s="783" t="s">
        <v>21</v>
      </c>
      <c r="B18" s="784" t="s">
        <v>434</v>
      </c>
      <c r="C18" s="311">
        <f t="shared" si="0"/>
        <v>0</v>
      </c>
      <c r="D18" s="311">
        <f t="shared" si="1"/>
        <v>49045788</v>
      </c>
      <c r="E18" s="314"/>
      <c r="F18" s="314"/>
      <c r="G18" s="314"/>
      <c r="H18" s="314"/>
      <c r="I18" s="314"/>
      <c r="J18" s="314">
        <v>24295</v>
      </c>
      <c r="K18" s="314"/>
      <c r="L18" s="314"/>
      <c r="M18" s="314"/>
      <c r="N18" s="314">
        <v>1547707</v>
      </c>
      <c r="O18" s="314"/>
      <c r="Q18" s="314"/>
      <c r="R18" s="314"/>
      <c r="S18" s="314"/>
      <c r="T18" s="314"/>
      <c r="U18" s="314"/>
      <c r="V18" s="314"/>
      <c r="W18" s="314"/>
      <c r="X18" s="314"/>
      <c r="Y18" s="314"/>
      <c r="Z18" s="314"/>
      <c r="AA18" s="314"/>
      <c r="AB18" s="314"/>
      <c r="AC18" s="314"/>
      <c r="AD18" s="314"/>
      <c r="AE18" s="314"/>
      <c r="AF18" s="314"/>
      <c r="AG18" s="314"/>
      <c r="AH18" s="314"/>
      <c r="AI18" s="314"/>
      <c r="AJ18" s="314"/>
      <c r="AK18" s="314"/>
      <c r="AL18" s="315"/>
      <c r="AM18" s="314">
        <v>47473786</v>
      </c>
      <c r="AN18" s="585">
        <v>47473786</v>
      </c>
    </row>
    <row r="19" spans="1:40" ht="14.25" customHeight="1">
      <c r="A19" s="783" t="s">
        <v>436</v>
      </c>
      <c r="B19" s="784" t="s">
        <v>273</v>
      </c>
      <c r="C19" s="311">
        <f t="shared" si="0"/>
        <v>3683000</v>
      </c>
      <c r="D19" s="311">
        <f t="shared" si="1"/>
        <v>3725797</v>
      </c>
      <c r="E19" s="314"/>
      <c r="F19" s="314"/>
      <c r="G19" s="314"/>
      <c r="H19" s="314"/>
      <c r="I19" s="314">
        <v>3683000</v>
      </c>
      <c r="J19" s="314">
        <v>3725797</v>
      </c>
      <c r="K19" s="314"/>
      <c r="L19" s="314"/>
      <c r="M19" s="314"/>
      <c r="N19" s="314"/>
      <c r="O19" s="314"/>
      <c r="P19" s="314"/>
      <c r="Q19" s="314"/>
      <c r="R19" s="314"/>
      <c r="S19" s="314"/>
      <c r="T19" s="314"/>
      <c r="U19" s="314"/>
      <c r="V19" s="314"/>
      <c r="W19" s="314"/>
      <c r="X19" s="314"/>
      <c r="Y19" s="314"/>
      <c r="Z19" s="314"/>
      <c r="AA19" s="314"/>
      <c r="AB19" s="314"/>
      <c r="AC19" s="314"/>
      <c r="AD19" s="314"/>
      <c r="AE19" s="314"/>
      <c r="AF19" s="314"/>
      <c r="AG19" s="314"/>
      <c r="AH19" s="314"/>
      <c r="AI19" s="314"/>
      <c r="AJ19" s="317"/>
      <c r="AK19" s="317"/>
      <c r="AL19" s="318"/>
      <c r="AM19" s="317"/>
      <c r="AN19" s="316"/>
    </row>
    <row r="20" spans="1:40" ht="14.25" customHeight="1">
      <c r="A20" s="783" t="s">
        <v>440</v>
      </c>
      <c r="B20" s="784" t="s">
        <v>441</v>
      </c>
      <c r="C20" s="311">
        <f t="shared" si="0"/>
        <v>3000000</v>
      </c>
      <c r="D20" s="311">
        <f t="shared" si="1"/>
        <v>7617371</v>
      </c>
      <c r="E20" s="314">
        <v>1500000</v>
      </c>
      <c r="F20" s="314">
        <v>6116143</v>
      </c>
      <c r="G20" s="314">
        <v>1500000</v>
      </c>
      <c r="H20" s="314">
        <v>1500000</v>
      </c>
      <c r="I20" s="314"/>
      <c r="J20" s="314">
        <v>1228</v>
      </c>
      <c r="K20" s="314"/>
      <c r="L20" s="314"/>
      <c r="M20" s="314"/>
      <c r="N20" s="314"/>
      <c r="O20" s="314"/>
      <c r="P20" s="314"/>
      <c r="Q20" s="314"/>
      <c r="R20" s="314"/>
      <c r="S20" s="314"/>
      <c r="T20" s="314"/>
      <c r="U20" s="314"/>
      <c r="V20" s="314"/>
      <c r="W20" s="314"/>
      <c r="X20" s="314"/>
      <c r="Y20" s="314"/>
      <c r="Z20" s="314"/>
      <c r="AA20" s="314"/>
      <c r="AB20" s="314"/>
      <c r="AC20" s="314"/>
      <c r="AD20" s="314"/>
      <c r="AE20" s="314"/>
      <c r="AF20" s="314"/>
      <c r="AG20" s="314"/>
      <c r="AH20" s="314"/>
      <c r="AI20" s="314"/>
      <c r="AJ20" s="314"/>
      <c r="AK20" s="314"/>
      <c r="AL20" s="315"/>
      <c r="AM20" s="314"/>
      <c r="AN20" s="316"/>
    </row>
    <row r="21" spans="1:40" ht="14.25" customHeight="1">
      <c r="A21" s="783" t="s">
        <v>478</v>
      </c>
      <c r="B21" s="784" t="s">
        <v>479</v>
      </c>
      <c r="C21" s="311">
        <f t="shared" si="0"/>
        <v>0</v>
      </c>
      <c r="D21" s="311">
        <f t="shared" si="1"/>
        <v>169475</v>
      </c>
      <c r="E21" s="314"/>
      <c r="F21" s="314"/>
      <c r="G21" s="314"/>
      <c r="H21" s="314">
        <v>59475</v>
      </c>
      <c r="I21" s="314"/>
      <c r="J21" s="314">
        <v>110000</v>
      </c>
      <c r="K21" s="314"/>
      <c r="L21" s="314"/>
      <c r="M21" s="314"/>
      <c r="N21" s="314"/>
      <c r="O21" s="314"/>
      <c r="P21" s="314"/>
      <c r="Q21" s="314"/>
      <c r="R21" s="314"/>
      <c r="S21" s="314"/>
      <c r="T21" s="314"/>
      <c r="U21" s="314"/>
      <c r="V21" s="314"/>
      <c r="W21" s="314"/>
      <c r="X21" s="314"/>
      <c r="Y21" s="314"/>
      <c r="Z21" s="314"/>
      <c r="AA21" s="314"/>
      <c r="AB21" s="314"/>
      <c r="AC21" s="314"/>
      <c r="AD21" s="314"/>
      <c r="AE21" s="314"/>
      <c r="AF21" s="314"/>
      <c r="AG21" s="314"/>
      <c r="AH21" s="314"/>
      <c r="AI21" s="314"/>
      <c r="AJ21" s="314"/>
      <c r="AK21" s="314"/>
      <c r="AL21" s="315"/>
      <c r="AM21" s="314"/>
      <c r="AN21" s="316"/>
    </row>
    <row r="22" spans="1:40" ht="14.25" customHeight="1">
      <c r="A22" s="783" t="s">
        <v>23</v>
      </c>
      <c r="B22" s="784" t="s">
        <v>442</v>
      </c>
      <c r="C22" s="311">
        <f t="shared" si="0"/>
        <v>659053000</v>
      </c>
      <c r="D22" s="311">
        <f t="shared" si="1"/>
        <v>1186722180</v>
      </c>
      <c r="E22" s="314"/>
      <c r="F22" s="314"/>
      <c r="G22" s="314"/>
      <c r="H22" s="314"/>
      <c r="I22" s="314">
        <v>15240000</v>
      </c>
      <c r="J22" s="314">
        <v>15338500</v>
      </c>
      <c r="K22" s="314"/>
      <c r="L22" s="314"/>
      <c r="M22" s="314"/>
      <c r="N22" s="314"/>
      <c r="O22" s="314"/>
      <c r="P22" s="314"/>
      <c r="Q22" s="314"/>
      <c r="R22" s="314"/>
      <c r="S22" s="314"/>
      <c r="T22" s="314"/>
      <c r="U22" s="314"/>
      <c r="V22" s="314"/>
      <c r="W22" s="314"/>
      <c r="X22" s="314"/>
      <c r="Y22" s="314">
        <v>643813000</v>
      </c>
      <c r="Z22" s="314">
        <v>644974210</v>
      </c>
      <c r="AA22" s="314"/>
      <c r="AB22" s="314">
        <v>526409470</v>
      </c>
      <c r="AC22" s="314"/>
      <c r="AD22" s="314"/>
      <c r="AE22" s="314"/>
      <c r="AF22" s="314"/>
      <c r="AG22" s="314"/>
      <c r="AH22" s="314"/>
      <c r="AI22" s="314"/>
      <c r="AJ22" s="314"/>
      <c r="AK22" s="314"/>
      <c r="AL22" s="315"/>
      <c r="AM22" s="314"/>
      <c r="AN22" s="316"/>
    </row>
    <row r="23" spans="1:40" ht="14.25" customHeight="1">
      <c r="A23" s="783" t="s">
        <v>24</v>
      </c>
      <c r="B23" s="784" t="s">
        <v>255</v>
      </c>
      <c r="C23" s="311">
        <f t="shared" si="0"/>
        <v>65532000</v>
      </c>
      <c r="D23" s="311">
        <f t="shared" si="1"/>
        <v>65575180</v>
      </c>
      <c r="E23" s="314"/>
      <c r="F23" s="314"/>
      <c r="G23" s="314"/>
      <c r="H23" s="314"/>
      <c r="I23" s="314">
        <v>65532000</v>
      </c>
      <c r="J23" s="314">
        <v>65532000</v>
      </c>
      <c r="K23" s="314"/>
      <c r="L23" s="314"/>
      <c r="M23" s="314"/>
      <c r="N23" s="314"/>
      <c r="O23" s="314"/>
      <c r="P23" s="314"/>
      <c r="Q23" s="314"/>
      <c r="R23" s="314"/>
      <c r="S23" s="314"/>
      <c r="T23" s="314"/>
      <c r="U23" s="314"/>
      <c r="V23" s="314"/>
      <c r="W23" s="314"/>
      <c r="X23" s="314"/>
      <c r="Y23" s="314"/>
      <c r="Z23" s="314">
        <v>43180</v>
      </c>
      <c r="AA23" s="314"/>
      <c r="AB23" s="314"/>
      <c r="AC23" s="314"/>
      <c r="AD23" s="314"/>
      <c r="AE23" s="314"/>
      <c r="AF23" s="314"/>
      <c r="AG23" s="314"/>
      <c r="AH23" s="314"/>
      <c r="AI23" s="314"/>
      <c r="AJ23" s="314"/>
      <c r="AK23" s="314"/>
      <c r="AL23" s="315"/>
      <c r="AM23" s="314"/>
      <c r="AN23" s="316"/>
    </row>
    <row r="24" spans="1:40" ht="14.25" customHeight="1">
      <c r="A24" s="783" t="s">
        <v>444</v>
      </c>
      <c r="B24" s="784" t="s">
        <v>256</v>
      </c>
      <c r="C24" s="311">
        <f t="shared" si="0"/>
        <v>583424500</v>
      </c>
      <c r="D24" s="311">
        <f t="shared" si="1"/>
        <v>77725127</v>
      </c>
      <c r="E24" s="314"/>
      <c r="F24" s="314"/>
      <c r="G24" s="314"/>
      <c r="H24" s="314"/>
      <c r="I24" s="314">
        <v>61150500</v>
      </c>
      <c r="J24" s="314">
        <v>77704324</v>
      </c>
      <c r="K24" s="314"/>
      <c r="L24" s="314"/>
      <c r="M24" s="314"/>
      <c r="N24" s="314"/>
      <c r="O24" s="314"/>
      <c r="P24" s="314"/>
      <c r="Q24" s="314"/>
      <c r="R24" s="314"/>
      <c r="S24" s="314"/>
      <c r="T24" s="314"/>
      <c r="U24" s="314"/>
      <c r="V24" s="314"/>
      <c r="W24" s="314"/>
      <c r="X24" s="314"/>
      <c r="Y24" s="314"/>
      <c r="Z24" s="314">
        <v>20803</v>
      </c>
      <c r="AA24" s="314">
        <v>522274000</v>
      </c>
      <c r="AB24" s="314"/>
      <c r="AC24" s="314"/>
      <c r="AD24" s="314"/>
      <c r="AE24" s="314"/>
      <c r="AF24" s="314"/>
      <c r="AG24" s="314"/>
      <c r="AH24" s="314"/>
      <c r="AI24" s="314"/>
      <c r="AJ24" s="314"/>
      <c r="AK24" s="314"/>
      <c r="AL24" s="315"/>
      <c r="AM24" s="314"/>
      <c r="AN24" s="316"/>
    </row>
    <row r="25" spans="1:40" ht="14.25" customHeight="1">
      <c r="A25" s="783" t="s">
        <v>25</v>
      </c>
      <c r="B25" s="784" t="s">
        <v>257</v>
      </c>
      <c r="C25" s="311">
        <f t="shared" si="0"/>
        <v>76414500</v>
      </c>
      <c r="D25" s="311">
        <f t="shared" si="1"/>
        <v>85531381</v>
      </c>
      <c r="E25" s="314"/>
      <c r="F25" s="314"/>
      <c r="G25" s="314"/>
      <c r="H25" s="314"/>
      <c r="I25" s="314">
        <v>4414500</v>
      </c>
      <c r="J25" s="314">
        <v>8795223</v>
      </c>
      <c r="K25" s="314"/>
      <c r="L25" s="314"/>
      <c r="M25" s="314"/>
      <c r="N25" s="314"/>
      <c r="O25" s="314"/>
      <c r="P25" s="314"/>
      <c r="Q25" s="314"/>
      <c r="R25" s="314"/>
      <c r="S25" s="314"/>
      <c r="T25" s="314"/>
      <c r="U25" s="314"/>
      <c r="V25" s="314"/>
      <c r="W25" s="314"/>
      <c r="X25" s="314"/>
      <c r="Y25" s="314"/>
      <c r="Z25" s="314">
        <v>76736158</v>
      </c>
      <c r="AA25" s="314">
        <v>72000000</v>
      </c>
      <c r="AB25" s="314"/>
      <c r="AC25" s="314"/>
      <c r="AD25" s="314"/>
      <c r="AE25" s="314"/>
      <c r="AF25" s="314"/>
      <c r="AG25" s="314"/>
      <c r="AH25" s="314"/>
      <c r="AI25" s="314"/>
      <c r="AJ25" s="314"/>
      <c r="AK25" s="314"/>
      <c r="AL25" s="315"/>
      <c r="AM25" s="314"/>
      <c r="AN25" s="316"/>
    </row>
    <row r="26" spans="1:40" ht="14.25" customHeight="1">
      <c r="A26" s="783" t="s">
        <v>480</v>
      </c>
      <c r="B26" s="784" t="s">
        <v>258</v>
      </c>
      <c r="C26" s="311">
        <f t="shared" si="0"/>
        <v>1905000</v>
      </c>
      <c r="D26" s="311">
        <f t="shared" si="1"/>
        <v>1905000</v>
      </c>
      <c r="E26" s="314"/>
      <c r="F26" s="314"/>
      <c r="G26" s="314"/>
      <c r="H26" s="314"/>
      <c r="I26" s="314">
        <v>1905000</v>
      </c>
      <c r="J26" s="314">
        <v>1905000</v>
      </c>
      <c r="K26" s="314"/>
      <c r="L26" s="314"/>
      <c r="M26" s="314"/>
      <c r="N26" s="314"/>
      <c r="O26" s="314"/>
      <c r="P26" s="314"/>
      <c r="Q26" s="314"/>
      <c r="R26" s="314"/>
      <c r="S26" s="314"/>
      <c r="T26" s="314"/>
      <c r="U26" s="314"/>
      <c r="V26" s="314"/>
      <c r="W26" s="314"/>
      <c r="X26" s="314"/>
      <c r="Y26" s="314"/>
      <c r="Z26" s="314"/>
      <c r="AA26" s="314"/>
      <c r="AB26" s="314"/>
      <c r="AC26" s="314"/>
      <c r="AD26" s="314"/>
      <c r="AE26" s="314"/>
      <c r="AF26" s="314"/>
      <c r="AG26" s="314"/>
      <c r="AH26" s="314"/>
      <c r="AI26" s="314"/>
      <c r="AJ26" s="314"/>
      <c r="AK26" s="314"/>
      <c r="AL26" s="315"/>
      <c r="AM26" s="314"/>
      <c r="AN26" s="316"/>
    </row>
    <row r="27" spans="1:40" ht="14.25" customHeight="1">
      <c r="A27" s="783" t="s">
        <v>696</v>
      </c>
      <c r="B27" s="263" t="s">
        <v>695</v>
      </c>
      <c r="C27" s="311">
        <f t="shared" si="0"/>
        <v>0</v>
      </c>
      <c r="D27" s="311">
        <f t="shared" si="1"/>
        <v>20000000</v>
      </c>
      <c r="E27" s="314"/>
      <c r="F27" s="314"/>
      <c r="G27" s="314"/>
      <c r="H27" s="314"/>
      <c r="I27" s="314"/>
      <c r="J27" s="314">
        <v>20000000</v>
      </c>
      <c r="K27" s="314"/>
      <c r="L27" s="314"/>
      <c r="M27" s="314"/>
      <c r="N27" s="314"/>
      <c r="O27" s="314"/>
      <c r="P27" s="314"/>
      <c r="Q27" s="314"/>
      <c r="R27" s="314"/>
      <c r="S27" s="314"/>
      <c r="T27" s="314"/>
      <c r="U27" s="314"/>
      <c r="V27" s="314"/>
      <c r="W27" s="314"/>
      <c r="X27" s="314"/>
      <c r="Y27" s="314"/>
      <c r="Z27" s="314"/>
      <c r="AA27" s="314"/>
      <c r="AB27" s="314"/>
      <c r="AC27" s="314"/>
      <c r="AD27" s="314"/>
      <c r="AE27" s="314"/>
      <c r="AF27" s="314"/>
      <c r="AG27" s="314"/>
      <c r="AH27" s="314"/>
      <c r="AI27" s="314"/>
      <c r="AJ27" s="314"/>
      <c r="AK27" s="314"/>
      <c r="AL27" s="315"/>
      <c r="AM27" s="314"/>
      <c r="AN27" s="316"/>
    </row>
    <row r="28" spans="1:40" ht="14.25" customHeight="1">
      <c r="A28" s="783" t="s">
        <v>445</v>
      </c>
      <c r="B28" s="784" t="s">
        <v>259</v>
      </c>
      <c r="C28" s="311">
        <f t="shared" si="0"/>
        <v>135789000</v>
      </c>
      <c r="D28" s="311">
        <f t="shared" si="1"/>
        <v>135789000</v>
      </c>
      <c r="E28" s="314"/>
      <c r="F28" s="314"/>
      <c r="G28" s="314"/>
      <c r="H28" s="314"/>
      <c r="I28" s="314">
        <v>26289000</v>
      </c>
      <c r="J28" s="314">
        <v>26289000</v>
      </c>
      <c r="K28" s="314"/>
      <c r="L28" s="314"/>
      <c r="M28" s="314"/>
      <c r="N28" s="314"/>
      <c r="O28" s="314"/>
      <c r="P28" s="314"/>
      <c r="Q28" s="314"/>
      <c r="R28" s="314"/>
      <c r="S28" s="314"/>
      <c r="T28" s="314"/>
      <c r="U28" s="314"/>
      <c r="V28" s="314"/>
      <c r="W28" s="314"/>
      <c r="X28" s="314"/>
      <c r="Y28" s="314">
        <v>109500000</v>
      </c>
      <c r="Z28" s="314">
        <v>109500000</v>
      </c>
      <c r="AA28" s="314"/>
      <c r="AB28" s="314"/>
      <c r="AC28" s="314"/>
      <c r="AD28" s="314"/>
      <c r="AE28" s="314"/>
      <c r="AF28" s="314"/>
      <c r="AG28" s="314"/>
      <c r="AH28" s="314"/>
      <c r="AI28" s="314"/>
      <c r="AJ28" s="314"/>
      <c r="AK28" s="314"/>
      <c r="AL28" s="315"/>
      <c r="AM28" s="314"/>
      <c r="AN28" s="316"/>
    </row>
    <row r="29" spans="1:40" ht="14.25" customHeight="1">
      <c r="A29" s="783" t="s">
        <v>496</v>
      </c>
      <c r="B29" s="784" t="s">
        <v>497</v>
      </c>
      <c r="C29" s="311">
        <f t="shared" si="0"/>
        <v>0</v>
      </c>
      <c r="D29" s="311">
        <f t="shared" si="1"/>
        <v>5009830</v>
      </c>
      <c r="E29" s="314"/>
      <c r="F29" s="314">
        <v>1892412</v>
      </c>
      <c r="G29" s="314"/>
      <c r="H29" s="314">
        <v>332119</v>
      </c>
      <c r="I29" s="314"/>
      <c r="J29" s="314">
        <v>2084789</v>
      </c>
      <c r="K29" s="314"/>
      <c r="L29" s="314"/>
      <c r="M29" s="314"/>
      <c r="N29" s="314"/>
      <c r="O29" s="314"/>
      <c r="P29" s="314"/>
      <c r="Q29" s="314"/>
      <c r="R29" s="314"/>
      <c r="S29" s="314"/>
      <c r="T29" s="314"/>
      <c r="U29" s="314"/>
      <c r="V29" s="314"/>
      <c r="W29" s="314"/>
      <c r="X29" s="314"/>
      <c r="Y29" s="314"/>
      <c r="Z29" s="314">
        <v>700510</v>
      </c>
      <c r="AA29" s="314"/>
      <c r="AB29" s="314"/>
      <c r="AC29" s="314"/>
      <c r="AD29" s="314"/>
      <c r="AE29" s="314"/>
      <c r="AF29" s="314"/>
      <c r="AG29" s="314"/>
      <c r="AH29" s="314"/>
      <c r="AI29" s="314"/>
      <c r="AJ29" s="314"/>
      <c r="AK29" s="314"/>
      <c r="AL29" s="315"/>
      <c r="AM29" s="314"/>
      <c r="AN29" s="316"/>
    </row>
    <row r="30" spans="1:40" ht="14.25" customHeight="1">
      <c r="A30" s="783" t="s">
        <v>448</v>
      </c>
      <c r="B30" s="784" t="s">
        <v>260</v>
      </c>
      <c r="C30" s="311">
        <f t="shared" si="0"/>
        <v>22225000</v>
      </c>
      <c r="D30" s="311">
        <f t="shared" si="1"/>
        <v>22225000</v>
      </c>
      <c r="E30" s="314"/>
      <c r="F30" s="314"/>
      <c r="G30" s="314"/>
      <c r="H30" s="314"/>
      <c r="I30" s="314">
        <v>22225000</v>
      </c>
      <c r="J30" s="314">
        <v>22225000</v>
      </c>
      <c r="K30" s="314"/>
      <c r="L30" s="314"/>
      <c r="M30" s="314"/>
      <c r="N30" s="314"/>
      <c r="O30" s="314"/>
      <c r="P30" s="314"/>
      <c r="Q30" s="314"/>
      <c r="R30" s="314"/>
      <c r="S30" s="314"/>
      <c r="T30" s="314"/>
      <c r="U30" s="314"/>
      <c r="V30" s="314"/>
      <c r="W30" s="314"/>
      <c r="X30" s="314"/>
      <c r="Y30" s="314"/>
      <c r="Z30" s="314"/>
      <c r="AA30" s="314"/>
      <c r="AB30" s="314"/>
      <c r="AC30" s="314"/>
      <c r="AD30" s="314"/>
      <c r="AE30" s="314"/>
      <c r="AF30" s="314"/>
      <c r="AG30" s="314"/>
      <c r="AH30" s="314"/>
      <c r="AI30" s="314"/>
      <c r="AJ30" s="314"/>
      <c r="AK30" s="314"/>
      <c r="AL30" s="315"/>
      <c r="AM30" s="314"/>
      <c r="AN30" s="316"/>
    </row>
    <row r="31" spans="1:40" ht="14.25" customHeight="1">
      <c r="A31" s="783" t="s">
        <v>449</v>
      </c>
      <c r="B31" s="784" t="s">
        <v>261</v>
      </c>
      <c r="C31" s="311">
        <f t="shared" si="0"/>
        <v>104669000</v>
      </c>
      <c r="D31" s="311">
        <f t="shared" si="1"/>
        <v>107112560</v>
      </c>
      <c r="E31" s="314"/>
      <c r="F31" s="314"/>
      <c r="G31" s="314"/>
      <c r="H31" s="314"/>
      <c r="I31" s="314">
        <v>99187000</v>
      </c>
      <c r="J31" s="314">
        <v>99187000</v>
      </c>
      <c r="K31" s="314"/>
      <c r="L31" s="314"/>
      <c r="M31" s="314"/>
      <c r="N31" s="314"/>
      <c r="O31" s="314"/>
      <c r="P31" s="314"/>
      <c r="Q31" s="314"/>
      <c r="R31" s="314"/>
      <c r="S31" s="314"/>
      <c r="T31" s="314"/>
      <c r="U31" s="314"/>
      <c r="V31" s="314"/>
      <c r="W31" s="314"/>
      <c r="X31" s="314"/>
      <c r="Y31" s="314">
        <v>5482000</v>
      </c>
      <c r="Z31" s="314">
        <v>6542530</v>
      </c>
      <c r="AA31" s="314"/>
      <c r="AB31" s="314">
        <v>1383030</v>
      </c>
      <c r="AC31" s="314"/>
      <c r="AD31" s="314"/>
      <c r="AE31" s="314"/>
      <c r="AF31" s="314"/>
      <c r="AG31" s="314"/>
      <c r="AH31" s="314"/>
      <c r="AI31" s="314"/>
      <c r="AJ31" s="314"/>
      <c r="AK31" s="314"/>
      <c r="AL31" s="315"/>
      <c r="AM31" s="314"/>
      <c r="AN31" s="316"/>
    </row>
    <row r="32" spans="1:40" ht="14.25" customHeight="1">
      <c r="A32" s="783" t="s">
        <v>450</v>
      </c>
      <c r="B32" s="784" t="s">
        <v>262</v>
      </c>
      <c r="C32" s="311">
        <f t="shared" si="0"/>
        <v>399254600</v>
      </c>
      <c r="D32" s="311">
        <f t="shared" si="1"/>
        <v>448102633</v>
      </c>
      <c r="E32" s="314"/>
      <c r="F32" s="314"/>
      <c r="G32" s="314"/>
      <c r="H32" s="314"/>
      <c r="I32" s="314">
        <v>185775600</v>
      </c>
      <c r="J32" s="314">
        <v>232297997</v>
      </c>
      <c r="K32" s="314"/>
      <c r="L32" s="314"/>
      <c r="M32" s="314"/>
      <c r="N32" s="314"/>
      <c r="O32" s="314"/>
      <c r="P32" s="314"/>
      <c r="Q32" s="314"/>
      <c r="R32" s="314"/>
      <c r="S32" s="314"/>
      <c r="T32" s="314"/>
      <c r="U32" s="314"/>
      <c r="V32" s="314"/>
      <c r="W32" s="314"/>
      <c r="X32" s="314"/>
      <c r="Y32" s="314">
        <v>85000000</v>
      </c>
      <c r="Z32" s="314">
        <v>87325636</v>
      </c>
      <c r="AA32" s="314">
        <v>128479000</v>
      </c>
      <c r="AB32" s="314">
        <v>128479000</v>
      </c>
      <c r="AC32" s="314"/>
      <c r="AD32" s="314"/>
      <c r="AE32" s="314"/>
      <c r="AF32" s="314"/>
      <c r="AG32" s="314"/>
      <c r="AH32" s="314"/>
      <c r="AI32" s="314"/>
      <c r="AJ32" s="314"/>
      <c r="AK32" s="314"/>
      <c r="AL32" s="315"/>
      <c r="AM32" s="314"/>
      <c r="AN32" s="316"/>
    </row>
    <row r="33" spans="1:40" ht="14.25" customHeight="1">
      <c r="A33" s="783" t="s">
        <v>452</v>
      </c>
      <c r="B33" s="784" t="s">
        <v>453</v>
      </c>
      <c r="C33" s="311">
        <f t="shared" si="0"/>
        <v>55423787</v>
      </c>
      <c r="D33" s="311">
        <f t="shared" si="1"/>
        <v>228848559</v>
      </c>
      <c r="E33" s="314">
        <v>3861000</v>
      </c>
      <c r="F33" s="314">
        <v>4312882</v>
      </c>
      <c r="G33" s="314">
        <v>779268</v>
      </c>
      <c r="H33" s="314">
        <v>867386</v>
      </c>
      <c r="I33" s="314">
        <v>13009900</v>
      </c>
      <c r="J33" s="314">
        <v>17348191</v>
      </c>
      <c r="K33" s="314"/>
      <c r="L33" s="314"/>
      <c r="M33" s="314"/>
      <c r="N33" s="314"/>
      <c r="O33" s="314">
        <v>5137236</v>
      </c>
      <c r="P33" s="314">
        <v>5137236</v>
      </c>
      <c r="Q33" s="314"/>
      <c r="R33" s="314"/>
      <c r="S33" s="314"/>
      <c r="T33" s="314"/>
      <c r="U33" s="314"/>
      <c r="V33" s="314">
        <v>84150638</v>
      </c>
      <c r="W33" s="314">
        <v>32636383</v>
      </c>
      <c r="X33" s="314">
        <v>117032226</v>
      </c>
      <c r="Y33" s="314"/>
      <c r="Z33" s="314"/>
      <c r="AA33" s="314"/>
      <c r="AB33" s="314"/>
      <c r="AC33" s="314"/>
      <c r="AD33" s="314"/>
      <c r="AE33" s="314"/>
      <c r="AF33" s="314"/>
      <c r="AG33" s="314"/>
      <c r="AH33" s="314"/>
      <c r="AI33" s="314"/>
      <c r="AJ33" s="314"/>
      <c r="AK33" s="314"/>
      <c r="AL33" s="315"/>
      <c r="AM33" s="314"/>
      <c r="AN33" s="316"/>
    </row>
    <row r="34" spans="1:43" ht="14.25" customHeight="1">
      <c r="A34" s="783" t="s">
        <v>407</v>
      </c>
      <c r="B34" s="784" t="s">
        <v>26</v>
      </c>
      <c r="C34" s="311">
        <f t="shared" si="0"/>
        <v>267280684</v>
      </c>
      <c r="D34" s="311">
        <f t="shared" si="1"/>
        <v>173249348</v>
      </c>
      <c r="E34" s="314"/>
      <c r="F34" s="314">
        <v>103786</v>
      </c>
      <c r="G34" s="314"/>
      <c r="H34" s="314">
        <v>18214</v>
      </c>
      <c r="I34" s="314"/>
      <c r="J34" s="314">
        <v>875957</v>
      </c>
      <c r="K34" s="314"/>
      <c r="L34" s="314"/>
      <c r="M34" s="314"/>
      <c r="N34" s="314"/>
      <c r="O34" s="314"/>
      <c r="P34" s="314"/>
      <c r="Q34" s="314"/>
      <c r="R34" s="314"/>
      <c r="S34" s="314"/>
      <c r="T34" s="314"/>
      <c r="U34" s="314"/>
      <c r="V34" s="314"/>
      <c r="W34" s="314"/>
      <c r="X34" s="314"/>
      <c r="Y34" s="314"/>
      <c r="Z34" s="314">
        <v>102251391</v>
      </c>
      <c r="AA34" s="314">
        <v>267280684</v>
      </c>
      <c r="AB34" s="314">
        <v>70000000</v>
      </c>
      <c r="AC34" s="314"/>
      <c r="AD34" s="314"/>
      <c r="AE34" s="314"/>
      <c r="AF34" s="314"/>
      <c r="AG34" s="314"/>
      <c r="AH34" s="314"/>
      <c r="AI34" s="314"/>
      <c r="AJ34" s="314"/>
      <c r="AK34" s="314"/>
      <c r="AL34" s="315"/>
      <c r="AM34" s="314"/>
      <c r="AN34" s="316"/>
      <c r="AQ34" s="301"/>
    </row>
    <row r="35" spans="1:40" ht="14.25" customHeight="1">
      <c r="A35" s="783" t="s">
        <v>481</v>
      </c>
      <c r="B35" s="784" t="s">
        <v>482</v>
      </c>
      <c r="C35" s="311">
        <f t="shared" si="0"/>
        <v>14094907</v>
      </c>
      <c r="D35" s="311">
        <f t="shared" si="1"/>
        <v>14094907</v>
      </c>
      <c r="E35" s="314"/>
      <c r="F35" s="314"/>
      <c r="G35" s="314"/>
      <c r="H35" s="314"/>
      <c r="I35" s="314"/>
      <c r="J35" s="314"/>
      <c r="K35" s="314"/>
      <c r="L35" s="314"/>
      <c r="M35" s="314"/>
      <c r="N35" s="314"/>
      <c r="O35" s="314">
        <v>14094907</v>
      </c>
      <c r="P35" s="314">
        <v>14094907</v>
      </c>
      <c r="Q35" s="314"/>
      <c r="R35" s="314"/>
      <c r="S35" s="314"/>
      <c r="T35" s="314"/>
      <c r="U35" s="314"/>
      <c r="V35" s="314"/>
      <c r="W35" s="314"/>
      <c r="X35" s="314"/>
      <c r="Y35" s="314"/>
      <c r="Z35" s="314"/>
      <c r="AA35" s="314"/>
      <c r="AB35" s="314"/>
      <c r="AC35" s="314"/>
      <c r="AD35" s="314"/>
      <c r="AE35" s="314"/>
      <c r="AF35" s="314"/>
      <c r="AG35" s="314"/>
      <c r="AH35" s="314"/>
      <c r="AI35" s="314"/>
      <c r="AJ35" s="314"/>
      <c r="AK35" s="314"/>
      <c r="AL35" s="315"/>
      <c r="AM35" s="314"/>
      <c r="AN35" s="316"/>
    </row>
    <row r="36" spans="1:40" ht="14.25" customHeight="1">
      <c r="A36" s="783" t="s">
        <v>454</v>
      </c>
      <c r="B36" s="784" t="s">
        <v>263</v>
      </c>
      <c r="C36" s="311">
        <f t="shared" si="0"/>
        <v>200000000</v>
      </c>
      <c r="D36" s="311">
        <f t="shared" si="1"/>
        <v>196571000</v>
      </c>
      <c r="E36" s="314"/>
      <c r="F36" s="314"/>
      <c r="G36" s="314"/>
      <c r="H36" s="314"/>
      <c r="I36" s="314"/>
      <c r="J36" s="314">
        <v>7823200</v>
      </c>
      <c r="K36" s="314"/>
      <c r="L36" s="314"/>
      <c r="M36" s="314"/>
      <c r="N36" s="314"/>
      <c r="O36" s="314"/>
      <c r="P36" s="314"/>
      <c r="Q36" s="314"/>
      <c r="R36" s="314"/>
      <c r="S36" s="314"/>
      <c r="T36" s="314"/>
      <c r="U36" s="314"/>
      <c r="V36" s="314"/>
      <c r="W36" s="314"/>
      <c r="X36" s="314"/>
      <c r="Y36" s="314">
        <v>200000000</v>
      </c>
      <c r="Z36" s="314">
        <v>188747800</v>
      </c>
      <c r="AA36" s="314"/>
      <c r="AB36" s="314"/>
      <c r="AC36" s="314"/>
      <c r="AD36" s="314"/>
      <c r="AE36" s="314"/>
      <c r="AF36" s="314"/>
      <c r="AG36" s="314"/>
      <c r="AH36" s="314"/>
      <c r="AI36" s="314"/>
      <c r="AJ36" s="314"/>
      <c r="AK36" s="314"/>
      <c r="AL36" s="315"/>
      <c r="AM36" s="314"/>
      <c r="AN36" s="316"/>
    </row>
    <row r="37" spans="1:40" ht="14.25" customHeight="1">
      <c r="A37" s="783" t="s">
        <v>483</v>
      </c>
      <c r="B37" s="784" t="s">
        <v>264</v>
      </c>
      <c r="C37" s="311">
        <f t="shared" si="0"/>
        <v>600000</v>
      </c>
      <c r="D37" s="311">
        <f t="shared" si="1"/>
        <v>600000</v>
      </c>
      <c r="E37" s="314"/>
      <c r="F37" s="314"/>
      <c r="G37" s="314"/>
      <c r="H37" s="314"/>
      <c r="I37" s="314">
        <v>600000</v>
      </c>
      <c r="J37" s="314">
        <v>600000</v>
      </c>
      <c r="K37" s="314"/>
      <c r="L37" s="314"/>
      <c r="M37" s="314"/>
      <c r="N37" s="314"/>
      <c r="O37" s="314"/>
      <c r="P37" s="314"/>
      <c r="Q37" s="314"/>
      <c r="R37" s="314"/>
      <c r="S37" s="314"/>
      <c r="T37" s="314"/>
      <c r="U37" s="314"/>
      <c r="V37" s="314"/>
      <c r="W37" s="314"/>
      <c r="X37" s="314"/>
      <c r="Y37" s="314"/>
      <c r="Z37" s="314"/>
      <c r="AA37" s="314"/>
      <c r="AB37" s="314"/>
      <c r="AC37" s="314"/>
      <c r="AD37" s="314"/>
      <c r="AE37" s="314"/>
      <c r="AF37" s="314"/>
      <c r="AG37" s="314"/>
      <c r="AH37" s="314"/>
      <c r="AI37" s="314"/>
      <c r="AJ37" s="314"/>
      <c r="AK37" s="314"/>
      <c r="AL37" s="315"/>
      <c r="AM37" s="314"/>
      <c r="AN37" s="316"/>
    </row>
    <row r="38" spans="1:40" ht="14.25" customHeight="1">
      <c r="A38" s="783" t="s">
        <v>486</v>
      </c>
      <c r="B38" s="784" t="s">
        <v>487</v>
      </c>
      <c r="C38" s="311">
        <f t="shared" si="0"/>
        <v>0</v>
      </c>
      <c r="D38" s="311">
        <f t="shared" si="1"/>
        <v>996000</v>
      </c>
      <c r="E38" s="314"/>
      <c r="F38" s="314"/>
      <c r="G38" s="314"/>
      <c r="H38" s="314"/>
      <c r="I38" s="314"/>
      <c r="J38" s="314">
        <v>996000</v>
      </c>
      <c r="K38" s="314"/>
      <c r="L38" s="314"/>
      <c r="M38" s="314"/>
      <c r="N38" s="314"/>
      <c r="O38" s="314"/>
      <c r="P38" s="314"/>
      <c r="Q38" s="314"/>
      <c r="R38" s="314"/>
      <c r="S38" s="314"/>
      <c r="T38" s="314"/>
      <c r="U38" s="314"/>
      <c r="V38" s="314"/>
      <c r="W38" s="314"/>
      <c r="X38" s="314"/>
      <c r="Y38" s="314"/>
      <c r="Z38" s="314"/>
      <c r="AA38" s="314"/>
      <c r="AB38" s="314"/>
      <c r="AC38" s="314"/>
      <c r="AD38" s="314"/>
      <c r="AE38" s="314"/>
      <c r="AF38" s="314"/>
      <c r="AG38" s="314"/>
      <c r="AH38" s="314"/>
      <c r="AI38" s="314"/>
      <c r="AJ38" s="314"/>
      <c r="AK38" s="314"/>
      <c r="AL38" s="315"/>
      <c r="AM38" s="314"/>
      <c r="AN38" s="316"/>
    </row>
    <row r="39" spans="1:40" ht="14.25" customHeight="1">
      <c r="A39" s="783" t="s">
        <v>489</v>
      </c>
      <c r="B39" s="784" t="s">
        <v>490</v>
      </c>
      <c r="C39" s="311">
        <f t="shared" si="0"/>
        <v>0</v>
      </c>
      <c r="D39" s="311">
        <f t="shared" si="1"/>
        <v>99792</v>
      </c>
      <c r="E39" s="314"/>
      <c r="F39" s="314"/>
      <c r="G39" s="314"/>
      <c r="H39" s="314"/>
      <c r="I39" s="314"/>
      <c r="J39" s="314"/>
      <c r="K39" s="314"/>
      <c r="L39" s="314"/>
      <c r="M39" s="314"/>
      <c r="N39" s="314"/>
      <c r="O39" s="314"/>
      <c r="P39" s="314"/>
      <c r="Q39" s="314"/>
      <c r="R39" s="314"/>
      <c r="S39" s="314"/>
      <c r="T39" s="314"/>
      <c r="U39" s="314"/>
      <c r="V39" s="314"/>
      <c r="W39" s="314"/>
      <c r="X39" s="314"/>
      <c r="Y39" s="314"/>
      <c r="Z39" s="314">
        <v>99792</v>
      </c>
      <c r="AA39" s="314"/>
      <c r="AB39" s="314"/>
      <c r="AC39" s="314"/>
      <c r="AD39" s="314"/>
      <c r="AE39" s="314"/>
      <c r="AF39" s="314"/>
      <c r="AG39" s="314"/>
      <c r="AH39" s="314"/>
      <c r="AI39" s="314"/>
      <c r="AJ39" s="317"/>
      <c r="AK39" s="317"/>
      <c r="AL39" s="318"/>
      <c r="AM39" s="317"/>
      <c r="AN39" s="316"/>
    </row>
    <row r="40" spans="1:40" ht="14.25" customHeight="1">
      <c r="A40" s="783" t="s">
        <v>457</v>
      </c>
      <c r="B40" s="784" t="s">
        <v>458</v>
      </c>
      <c r="C40" s="311">
        <f t="shared" si="0"/>
        <v>0</v>
      </c>
      <c r="D40" s="311">
        <f t="shared" si="1"/>
        <v>788735</v>
      </c>
      <c r="E40" s="314"/>
      <c r="F40" s="314"/>
      <c r="G40" s="314"/>
      <c r="H40" s="314">
        <v>99</v>
      </c>
      <c r="I40" s="314"/>
      <c r="J40" s="314">
        <v>788636</v>
      </c>
      <c r="K40" s="314"/>
      <c r="L40" s="314"/>
      <c r="M40" s="314"/>
      <c r="N40" s="314"/>
      <c r="O40" s="314"/>
      <c r="P40" s="314"/>
      <c r="Q40" s="314"/>
      <c r="R40" s="314"/>
      <c r="S40" s="314"/>
      <c r="T40" s="314"/>
      <c r="U40" s="314"/>
      <c r="V40" s="314"/>
      <c r="W40" s="314"/>
      <c r="X40" s="314"/>
      <c r="Y40" s="314"/>
      <c r="Z40" s="314"/>
      <c r="AA40" s="314"/>
      <c r="AB40" s="314"/>
      <c r="AC40" s="314"/>
      <c r="AD40" s="314"/>
      <c r="AE40" s="314"/>
      <c r="AF40" s="314"/>
      <c r="AG40" s="314"/>
      <c r="AH40" s="314"/>
      <c r="AI40" s="314"/>
      <c r="AJ40" s="317"/>
      <c r="AK40" s="317"/>
      <c r="AL40" s="318"/>
      <c r="AM40" s="317"/>
      <c r="AN40" s="316"/>
    </row>
    <row r="41" spans="1:40" ht="14.25" customHeight="1">
      <c r="A41" s="783" t="s">
        <v>462</v>
      </c>
      <c r="B41" s="784" t="s">
        <v>266</v>
      </c>
      <c r="C41" s="311">
        <f t="shared" si="0"/>
        <v>1070000000</v>
      </c>
      <c r="D41" s="311">
        <f t="shared" si="1"/>
        <v>1079084676</v>
      </c>
      <c r="E41" s="314"/>
      <c r="F41" s="314">
        <v>207571</v>
      </c>
      <c r="G41" s="314"/>
      <c r="H41" s="314">
        <v>36428</v>
      </c>
      <c r="I41" s="314"/>
      <c r="J41" s="314">
        <v>18142875</v>
      </c>
      <c r="K41" s="314"/>
      <c r="L41" s="314"/>
      <c r="M41" s="314"/>
      <c r="N41" s="314"/>
      <c r="O41" s="314"/>
      <c r="P41" s="314"/>
      <c r="Q41" s="314"/>
      <c r="R41" s="314"/>
      <c r="S41" s="314"/>
      <c r="T41" s="314"/>
      <c r="U41" s="314"/>
      <c r="V41" s="314"/>
      <c r="W41" s="314"/>
      <c r="X41" s="314"/>
      <c r="Y41" s="314">
        <v>830000000</v>
      </c>
      <c r="Z41" s="314">
        <v>1060697802</v>
      </c>
      <c r="AA41" s="314">
        <v>240000000</v>
      </c>
      <c r="AB41" s="314"/>
      <c r="AC41" s="314"/>
      <c r="AD41" s="314"/>
      <c r="AE41" s="314"/>
      <c r="AF41" s="314"/>
      <c r="AG41" s="314"/>
      <c r="AH41" s="314"/>
      <c r="AI41" s="314"/>
      <c r="AJ41" s="314"/>
      <c r="AK41" s="314"/>
      <c r="AL41" s="315"/>
      <c r="AM41" s="314"/>
      <c r="AN41" s="316"/>
    </row>
    <row r="42" spans="1:40" ht="27.75" customHeight="1">
      <c r="A42" s="783" t="s">
        <v>510</v>
      </c>
      <c r="B42" s="784" t="s">
        <v>511</v>
      </c>
      <c r="C42" s="311">
        <f t="shared" si="0"/>
        <v>0</v>
      </c>
      <c r="D42" s="311">
        <f t="shared" si="1"/>
        <v>15810</v>
      </c>
      <c r="E42" s="314"/>
      <c r="F42" s="314"/>
      <c r="G42" s="314"/>
      <c r="H42" s="314"/>
      <c r="I42" s="314"/>
      <c r="J42" s="314"/>
      <c r="K42" s="314"/>
      <c r="L42" s="314"/>
      <c r="M42" s="314"/>
      <c r="N42" s="314"/>
      <c r="O42" s="314"/>
      <c r="P42" s="314"/>
      <c r="Q42" s="314"/>
      <c r="R42" s="314"/>
      <c r="S42" s="314"/>
      <c r="T42" s="314"/>
      <c r="U42" s="314"/>
      <c r="V42" s="314"/>
      <c r="W42" s="314"/>
      <c r="X42" s="314"/>
      <c r="Y42" s="314"/>
      <c r="Z42" s="314"/>
      <c r="AA42" s="314"/>
      <c r="AB42" s="314">
        <v>15810</v>
      </c>
      <c r="AC42" s="314"/>
      <c r="AD42" s="314"/>
      <c r="AE42" s="314"/>
      <c r="AF42" s="314"/>
      <c r="AG42" s="314"/>
      <c r="AH42" s="314"/>
      <c r="AI42" s="314"/>
      <c r="AJ42" s="314"/>
      <c r="AK42" s="314"/>
      <c r="AL42" s="315"/>
      <c r="AM42" s="314"/>
      <c r="AN42" s="316"/>
    </row>
    <row r="43" spans="1:40" ht="27.75" customHeight="1">
      <c r="A43" s="783" t="s">
        <v>512</v>
      </c>
      <c r="B43" s="784" t="s">
        <v>689</v>
      </c>
      <c r="C43" s="311">
        <f t="shared" si="0"/>
        <v>0</v>
      </c>
      <c r="D43" s="311">
        <f t="shared" si="1"/>
        <v>15190</v>
      </c>
      <c r="E43" s="314"/>
      <c r="F43" s="314"/>
      <c r="G43" s="314"/>
      <c r="H43" s="314"/>
      <c r="I43" s="314"/>
      <c r="J43" s="314"/>
      <c r="K43" s="314"/>
      <c r="L43" s="314"/>
      <c r="M43" s="314"/>
      <c r="N43" s="314"/>
      <c r="O43" s="314"/>
      <c r="P43" s="314"/>
      <c r="Q43" s="314"/>
      <c r="R43" s="314"/>
      <c r="S43" s="314"/>
      <c r="T43" s="314"/>
      <c r="U43" s="314"/>
      <c r="V43" s="314"/>
      <c r="W43" s="314"/>
      <c r="X43" s="314"/>
      <c r="Y43" s="314"/>
      <c r="Z43" s="314"/>
      <c r="AA43" s="314"/>
      <c r="AB43" s="314">
        <v>15190</v>
      </c>
      <c r="AC43" s="314"/>
      <c r="AD43" s="314"/>
      <c r="AE43" s="314"/>
      <c r="AF43" s="314"/>
      <c r="AG43" s="314"/>
      <c r="AH43" s="314"/>
      <c r="AI43" s="314"/>
      <c r="AJ43" s="314"/>
      <c r="AK43" s="314"/>
      <c r="AL43" s="315"/>
      <c r="AM43" s="314"/>
      <c r="AN43" s="316"/>
    </row>
    <row r="44" spans="1:40" ht="14.25" customHeight="1">
      <c r="A44" s="783" t="s">
        <v>491</v>
      </c>
      <c r="B44" s="784" t="s">
        <v>267</v>
      </c>
      <c r="C44" s="311">
        <f t="shared" si="0"/>
        <v>750000</v>
      </c>
      <c r="D44" s="311">
        <f t="shared" si="1"/>
        <v>931000</v>
      </c>
      <c r="E44" s="314"/>
      <c r="F44" s="314"/>
      <c r="G44" s="314"/>
      <c r="H44" s="314"/>
      <c r="I44" s="314"/>
      <c r="J44" s="314">
        <v>181000</v>
      </c>
      <c r="K44" s="314"/>
      <c r="L44" s="314"/>
      <c r="M44" s="314"/>
      <c r="N44" s="314"/>
      <c r="O44" s="314"/>
      <c r="P44" s="314"/>
      <c r="Q44" s="785">
        <v>750000</v>
      </c>
      <c r="R44" s="319">
        <v>750000</v>
      </c>
      <c r="S44" s="319"/>
      <c r="T44" s="319"/>
      <c r="U44" s="314"/>
      <c r="V44" s="314"/>
      <c r="W44" s="314"/>
      <c r="X44" s="314"/>
      <c r="Y44" s="314"/>
      <c r="Z44" s="314"/>
      <c r="AA44" s="314"/>
      <c r="AB44" s="314"/>
      <c r="AC44" s="314"/>
      <c r="AD44" s="314"/>
      <c r="AE44" s="314"/>
      <c r="AF44" s="314"/>
      <c r="AG44" s="314"/>
      <c r="AH44" s="314"/>
      <c r="AI44" s="314"/>
      <c r="AJ44" s="314"/>
      <c r="AK44" s="314"/>
      <c r="AL44" s="315"/>
      <c r="AM44" s="314"/>
      <c r="AN44" s="316"/>
    </row>
    <row r="45" spans="1:40" ht="13.5" customHeight="1">
      <c r="A45" s="783">
        <v>104031</v>
      </c>
      <c r="B45" s="784" t="s">
        <v>268</v>
      </c>
      <c r="C45" s="311">
        <f t="shared" si="0"/>
        <v>351000000</v>
      </c>
      <c r="D45" s="311">
        <f t="shared" si="1"/>
        <v>388449744</v>
      </c>
      <c r="E45" s="314"/>
      <c r="F45" s="314"/>
      <c r="G45" s="314"/>
      <c r="H45" s="314"/>
      <c r="I45" s="314"/>
      <c r="J45" s="314">
        <v>4984103</v>
      </c>
      <c r="K45" s="314"/>
      <c r="L45" s="314"/>
      <c r="M45" s="314"/>
      <c r="N45" s="314"/>
      <c r="O45" s="314"/>
      <c r="P45" s="314"/>
      <c r="Q45" s="314"/>
      <c r="R45" s="314"/>
      <c r="S45" s="314"/>
      <c r="T45" s="314"/>
      <c r="U45" s="314"/>
      <c r="V45" s="314"/>
      <c r="W45" s="314"/>
      <c r="X45" s="314"/>
      <c r="Y45" s="314">
        <v>351000000</v>
      </c>
      <c r="Z45" s="314">
        <v>383465641</v>
      </c>
      <c r="AA45" s="314"/>
      <c r="AB45" s="314"/>
      <c r="AC45" s="314"/>
      <c r="AD45" s="314"/>
      <c r="AE45" s="314"/>
      <c r="AF45" s="314"/>
      <c r="AG45" s="314"/>
      <c r="AH45" s="314"/>
      <c r="AI45" s="314"/>
      <c r="AJ45" s="314"/>
      <c r="AK45" s="314"/>
      <c r="AL45" s="315"/>
      <c r="AM45" s="314"/>
      <c r="AN45" s="316"/>
    </row>
    <row r="46" spans="1:40" ht="13.5" customHeight="1">
      <c r="A46" s="783">
        <v>104043</v>
      </c>
      <c r="B46" s="784" t="s">
        <v>269</v>
      </c>
      <c r="C46" s="311">
        <f t="shared" si="0"/>
        <v>0</v>
      </c>
      <c r="D46" s="311">
        <f t="shared" si="1"/>
        <v>292091</v>
      </c>
      <c r="E46" s="314"/>
      <c r="F46" s="314"/>
      <c r="G46" s="314"/>
      <c r="H46" s="314"/>
      <c r="I46" s="314"/>
      <c r="J46" s="314">
        <v>154975</v>
      </c>
      <c r="K46" s="314"/>
      <c r="L46" s="314"/>
      <c r="M46" s="314"/>
      <c r="N46" s="314"/>
      <c r="O46" s="314"/>
      <c r="P46" s="314"/>
      <c r="Q46" s="314"/>
      <c r="R46" s="314"/>
      <c r="S46" s="314"/>
      <c r="T46" s="314"/>
      <c r="U46" s="314"/>
      <c r="V46" s="314"/>
      <c r="W46" s="314"/>
      <c r="X46" s="314"/>
      <c r="Y46" s="314"/>
      <c r="Z46" s="314">
        <v>137116</v>
      </c>
      <c r="AA46" s="314"/>
      <c r="AB46" s="314"/>
      <c r="AC46" s="314"/>
      <c r="AD46" s="314"/>
      <c r="AE46" s="314"/>
      <c r="AF46" s="314"/>
      <c r="AG46" s="314"/>
      <c r="AH46" s="314"/>
      <c r="AI46" s="314"/>
      <c r="AJ46" s="314"/>
      <c r="AK46" s="314"/>
      <c r="AL46" s="315"/>
      <c r="AM46" s="314"/>
      <c r="AN46" s="316"/>
    </row>
    <row r="47" spans="1:40" ht="13.5" customHeight="1">
      <c r="A47" s="786" t="s">
        <v>492</v>
      </c>
      <c r="B47" s="787" t="s">
        <v>493</v>
      </c>
      <c r="C47" s="311">
        <f t="shared" si="0"/>
        <v>480000</v>
      </c>
      <c r="D47" s="311">
        <f t="shared" si="1"/>
        <v>960000</v>
      </c>
      <c r="E47" s="320"/>
      <c r="F47" s="320"/>
      <c r="G47" s="320"/>
      <c r="H47" s="320"/>
      <c r="I47" s="320"/>
      <c r="J47" s="320"/>
      <c r="K47" s="320"/>
      <c r="L47" s="320"/>
      <c r="M47" s="320"/>
      <c r="N47" s="320"/>
      <c r="O47" s="320"/>
      <c r="P47" s="320"/>
      <c r="Q47" s="320">
        <v>480000</v>
      </c>
      <c r="R47" s="320">
        <v>960000</v>
      </c>
      <c r="S47" s="320"/>
      <c r="T47" s="320"/>
      <c r="U47" s="320"/>
      <c r="V47" s="320"/>
      <c r="W47" s="320"/>
      <c r="X47" s="320"/>
      <c r="Y47" s="320"/>
      <c r="Z47" s="320"/>
      <c r="AA47" s="320"/>
      <c r="AB47" s="320"/>
      <c r="AC47" s="320"/>
      <c r="AD47" s="320"/>
      <c r="AE47" s="320"/>
      <c r="AF47" s="320"/>
      <c r="AG47" s="320"/>
      <c r="AH47" s="320"/>
      <c r="AI47" s="320"/>
      <c r="AJ47" s="320"/>
      <c r="AK47" s="320"/>
      <c r="AL47" s="321"/>
      <c r="AM47" s="320"/>
      <c r="AN47" s="322"/>
    </row>
    <row r="48" spans="1:40" ht="14.25" customHeight="1">
      <c r="A48" s="783">
        <v>107060</v>
      </c>
      <c r="B48" s="784" t="s">
        <v>270</v>
      </c>
      <c r="C48" s="314">
        <f t="shared" si="0"/>
        <v>4954000</v>
      </c>
      <c r="D48" s="314">
        <f t="shared" si="1"/>
        <v>6250000</v>
      </c>
      <c r="E48" s="314"/>
      <c r="F48" s="314"/>
      <c r="G48" s="314"/>
      <c r="H48" s="314"/>
      <c r="I48" s="314">
        <v>254000</v>
      </c>
      <c r="J48" s="314">
        <v>2058000</v>
      </c>
      <c r="K48" s="314">
        <v>4700000</v>
      </c>
      <c r="L48" s="314">
        <v>4192000</v>
      </c>
      <c r="M48" s="314"/>
      <c r="N48" s="314"/>
      <c r="O48" s="314"/>
      <c r="P48" s="314"/>
      <c r="Q48" s="314"/>
      <c r="R48" s="314"/>
      <c r="S48" s="314"/>
      <c r="T48" s="314"/>
      <c r="U48" s="314"/>
      <c r="V48" s="314"/>
      <c r="W48" s="314"/>
      <c r="X48" s="314"/>
      <c r="Y48" s="314"/>
      <c r="Z48" s="314"/>
      <c r="AA48" s="314"/>
      <c r="AB48" s="314"/>
      <c r="AC48" s="314"/>
      <c r="AD48" s="314"/>
      <c r="AE48" s="314"/>
      <c r="AF48" s="314"/>
      <c r="AG48" s="314"/>
      <c r="AH48" s="314"/>
      <c r="AI48" s="314"/>
      <c r="AJ48" s="314"/>
      <c r="AK48" s="314"/>
      <c r="AL48" s="314"/>
      <c r="AM48" s="314"/>
      <c r="AN48" s="316"/>
    </row>
    <row r="49" spans="1:40" ht="14.25" customHeight="1" thickBot="1">
      <c r="A49" s="788" t="s">
        <v>28</v>
      </c>
      <c r="B49" s="789" t="s">
        <v>467</v>
      </c>
      <c r="C49" s="323">
        <f t="shared" si="0"/>
        <v>0</v>
      </c>
      <c r="D49" s="323">
        <f t="shared" si="1"/>
        <v>554729</v>
      </c>
      <c r="E49" s="323"/>
      <c r="F49" s="323"/>
      <c r="G49" s="323"/>
      <c r="H49" s="323"/>
      <c r="I49" s="323"/>
      <c r="J49" s="323">
        <v>554729</v>
      </c>
      <c r="K49" s="323"/>
      <c r="L49" s="323"/>
      <c r="M49" s="323"/>
      <c r="N49" s="323"/>
      <c r="O49" s="323"/>
      <c r="P49" s="323"/>
      <c r="Q49" s="323"/>
      <c r="R49" s="323"/>
      <c r="S49" s="323"/>
      <c r="T49" s="323"/>
      <c r="U49" s="323"/>
      <c r="V49" s="323"/>
      <c r="W49" s="323"/>
      <c r="X49" s="323"/>
      <c r="Y49" s="323"/>
      <c r="Z49" s="323"/>
      <c r="AA49" s="323"/>
      <c r="AB49" s="323"/>
      <c r="AC49" s="323"/>
      <c r="AD49" s="323"/>
      <c r="AE49" s="323"/>
      <c r="AF49" s="323"/>
      <c r="AG49" s="323"/>
      <c r="AH49" s="323"/>
      <c r="AI49" s="323"/>
      <c r="AJ49" s="323"/>
      <c r="AK49" s="323"/>
      <c r="AL49" s="324"/>
      <c r="AM49" s="323"/>
      <c r="AN49" s="325"/>
    </row>
    <row r="50" spans="1:41" s="329" customFormat="1" ht="18.75" customHeight="1">
      <c r="A50" s="326"/>
      <c r="B50" s="326" t="s">
        <v>271</v>
      </c>
      <c r="C50" s="327">
        <f>SUM(C14:C49)</f>
        <v>5262400001</v>
      </c>
      <c r="D50" s="327">
        <f aca="true" t="shared" si="2" ref="D50:AN50">SUM(D14:D49)</f>
        <v>6124660585</v>
      </c>
      <c r="E50" s="327">
        <f t="shared" si="2"/>
        <v>93992943</v>
      </c>
      <c r="F50" s="327">
        <f t="shared" si="2"/>
        <v>102006406</v>
      </c>
      <c r="G50" s="327">
        <f t="shared" si="2"/>
        <v>20399048</v>
      </c>
      <c r="H50" s="327">
        <f t="shared" si="2"/>
        <v>20223701</v>
      </c>
      <c r="I50" s="327">
        <f t="shared" si="2"/>
        <v>645658400</v>
      </c>
      <c r="J50" s="327">
        <f t="shared" si="2"/>
        <v>850408399</v>
      </c>
      <c r="K50" s="327">
        <f t="shared" si="2"/>
        <v>4700000</v>
      </c>
      <c r="L50" s="327">
        <f t="shared" si="2"/>
        <v>4192000</v>
      </c>
      <c r="M50" s="327">
        <f t="shared" si="2"/>
        <v>0</v>
      </c>
      <c r="N50" s="327">
        <f t="shared" si="2"/>
        <v>1547707</v>
      </c>
      <c r="O50" s="327">
        <f t="shared" si="2"/>
        <v>32404543</v>
      </c>
      <c r="P50" s="327">
        <f t="shared" si="2"/>
        <v>32404543</v>
      </c>
      <c r="Q50" s="327">
        <f t="shared" si="2"/>
        <v>1230000</v>
      </c>
      <c r="R50" s="327">
        <f t="shared" si="2"/>
        <v>1710000</v>
      </c>
      <c r="S50" s="327">
        <f t="shared" si="2"/>
        <v>0</v>
      </c>
      <c r="T50" s="327">
        <f t="shared" si="2"/>
        <v>0</v>
      </c>
      <c r="U50" s="327">
        <f t="shared" si="2"/>
        <v>0</v>
      </c>
      <c r="V50" s="327">
        <f t="shared" si="2"/>
        <v>84150638</v>
      </c>
      <c r="W50" s="327">
        <f t="shared" si="2"/>
        <v>32636383</v>
      </c>
      <c r="X50" s="327">
        <f t="shared" si="2"/>
        <v>117032226</v>
      </c>
      <c r="Y50" s="327">
        <f t="shared" si="2"/>
        <v>2309795000</v>
      </c>
      <c r="Z50" s="327">
        <f t="shared" si="2"/>
        <v>3238056132</v>
      </c>
      <c r="AA50" s="327">
        <f t="shared" si="2"/>
        <v>1330033684</v>
      </c>
      <c r="AB50" s="327">
        <f t="shared" si="2"/>
        <v>832905047</v>
      </c>
      <c r="AC50" s="327">
        <f t="shared" si="2"/>
        <v>0</v>
      </c>
      <c r="AD50" s="327">
        <f t="shared" si="2"/>
        <v>0</v>
      </c>
      <c r="AE50" s="327">
        <f t="shared" si="2"/>
        <v>0</v>
      </c>
      <c r="AF50" s="327">
        <f t="shared" si="2"/>
        <v>0</v>
      </c>
      <c r="AG50" s="327">
        <f t="shared" si="2"/>
        <v>0</v>
      </c>
      <c r="AH50" s="327">
        <f t="shared" si="2"/>
        <v>0</v>
      </c>
      <c r="AI50" s="327">
        <f t="shared" si="2"/>
        <v>0</v>
      </c>
      <c r="AJ50" s="327">
        <f t="shared" si="2"/>
        <v>791550000</v>
      </c>
      <c r="AK50" s="327">
        <f t="shared" si="2"/>
        <v>792550000</v>
      </c>
      <c r="AL50" s="327">
        <f t="shared" si="2"/>
        <v>0</v>
      </c>
      <c r="AM50" s="327">
        <f t="shared" si="2"/>
        <v>47473786</v>
      </c>
      <c r="AN50" s="327">
        <f t="shared" si="2"/>
        <v>47473786</v>
      </c>
      <c r="AO50" s="328"/>
    </row>
    <row r="51" spans="1:40" ht="16.5" customHeight="1" thickBot="1">
      <c r="A51" s="330" t="s">
        <v>397</v>
      </c>
      <c r="B51" s="330" t="s">
        <v>92</v>
      </c>
      <c r="C51" s="323"/>
      <c r="D51" s="323"/>
      <c r="E51" s="323"/>
      <c r="F51" s="323"/>
      <c r="G51" s="323"/>
      <c r="H51" s="323"/>
      <c r="I51" s="323"/>
      <c r="J51" s="323"/>
      <c r="K51" s="323"/>
      <c r="L51" s="323"/>
      <c r="M51" s="323"/>
      <c r="N51" s="323"/>
      <c r="O51" s="323"/>
      <c r="P51" s="323"/>
      <c r="Q51" s="323"/>
      <c r="R51" s="323"/>
      <c r="S51" s="323"/>
      <c r="T51" s="323"/>
      <c r="U51" s="323"/>
      <c r="V51" s="323"/>
      <c r="W51" s="323"/>
      <c r="X51" s="323"/>
      <c r="Y51" s="323"/>
      <c r="Z51" s="323"/>
      <c r="AA51" s="323"/>
      <c r="AB51" s="323"/>
      <c r="AC51" s="323"/>
      <c r="AD51" s="323"/>
      <c r="AE51" s="323"/>
      <c r="AF51" s="323"/>
      <c r="AG51" s="323"/>
      <c r="AH51" s="323"/>
      <c r="AI51" s="323"/>
      <c r="AJ51" s="323"/>
      <c r="AK51" s="323"/>
      <c r="AL51" s="324"/>
      <c r="AM51" s="323"/>
      <c r="AN51" s="325"/>
    </row>
    <row r="52" spans="1:40" ht="14.25" customHeight="1">
      <c r="A52" s="781" t="s">
        <v>433</v>
      </c>
      <c r="B52" s="782" t="s">
        <v>272</v>
      </c>
      <c r="C52" s="311">
        <f aca="true" t="shared" si="3" ref="C52:C82">E52+G52+I52+K52+O52+Q52+U52+W52+Y52+AA52+AC52+AE52+AJ52+AL52+S52+AG52+M52</f>
        <v>101600000</v>
      </c>
      <c r="D52" s="311">
        <f aca="true" t="shared" si="4" ref="D52:D82">F52+H52+J52+L52+P52+R52+V52+X52+Z52+AB52+AD52+AF52+AK52+AM52+T52+AH52+N52</f>
        <v>173370158</v>
      </c>
      <c r="E52" s="311"/>
      <c r="F52" s="311">
        <v>53494176</v>
      </c>
      <c r="G52" s="311"/>
      <c r="H52" s="311">
        <v>10431365</v>
      </c>
      <c r="I52" s="311">
        <v>101600000</v>
      </c>
      <c r="J52" s="311">
        <v>108913583</v>
      </c>
      <c r="K52" s="311"/>
      <c r="L52" s="311"/>
      <c r="M52" s="311"/>
      <c r="N52" s="311"/>
      <c r="O52" s="311"/>
      <c r="P52" s="311"/>
      <c r="Q52" s="311"/>
      <c r="R52" s="311"/>
      <c r="S52" s="311"/>
      <c r="T52" s="311"/>
      <c r="U52" s="311"/>
      <c r="V52" s="311"/>
      <c r="W52" s="311"/>
      <c r="X52" s="311"/>
      <c r="Y52" s="311"/>
      <c r="Z52" s="311">
        <v>531034</v>
      </c>
      <c r="AA52" s="311"/>
      <c r="AB52" s="311"/>
      <c r="AC52" s="311"/>
      <c r="AD52" s="311"/>
      <c r="AE52" s="311"/>
      <c r="AF52" s="311"/>
      <c r="AG52" s="311"/>
      <c r="AH52" s="311"/>
      <c r="AI52" s="311"/>
      <c r="AJ52" s="331"/>
      <c r="AK52" s="331"/>
      <c r="AL52" s="332"/>
      <c r="AM52" s="331"/>
      <c r="AN52" s="313"/>
    </row>
    <row r="53" spans="1:40" ht="14.25" customHeight="1">
      <c r="A53" s="783" t="s">
        <v>436</v>
      </c>
      <c r="B53" s="784" t="s">
        <v>273</v>
      </c>
      <c r="C53" s="311">
        <f t="shared" si="3"/>
        <v>5100000</v>
      </c>
      <c r="D53" s="311">
        <f t="shared" si="4"/>
        <v>5100000</v>
      </c>
      <c r="E53" s="314"/>
      <c r="F53" s="314"/>
      <c r="G53" s="314"/>
      <c r="H53" s="314">
        <v>279618</v>
      </c>
      <c r="I53" s="314"/>
      <c r="J53" s="314">
        <v>632398</v>
      </c>
      <c r="K53" s="314"/>
      <c r="L53" s="314"/>
      <c r="M53" s="314"/>
      <c r="N53" s="314"/>
      <c r="O53" s="314">
        <v>3000000</v>
      </c>
      <c r="P53" s="314">
        <v>1766839</v>
      </c>
      <c r="Q53" s="314">
        <v>2100000</v>
      </c>
      <c r="R53" s="314">
        <v>2100000</v>
      </c>
      <c r="S53" s="314"/>
      <c r="T53" s="314"/>
      <c r="U53" s="314"/>
      <c r="V53" s="314"/>
      <c r="W53" s="314"/>
      <c r="X53" s="314"/>
      <c r="Y53" s="314"/>
      <c r="Z53" s="314">
        <v>321145</v>
      </c>
      <c r="AA53" s="314"/>
      <c r="AB53" s="314"/>
      <c r="AC53" s="314"/>
      <c r="AD53" s="314"/>
      <c r="AE53" s="314"/>
      <c r="AF53" s="314"/>
      <c r="AG53" s="314"/>
      <c r="AH53" s="314"/>
      <c r="AI53" s="314"/>
      <c r="AJ53" s="317"/>
      <c r="AK53" s="317"/>
      <c r="AL53" s="318"/>
      <c r="AM53" s="317"/>
      <c r="AN53" s="316"/>
    </row>
    <row r="54" spans="1:40" ht="14.25" customHeight="1">
      <c r="A54" s="783" t="s">
        <v>437</v>
      </c>
      <c r="B54" s="784" t="s">
        <v>387</v>
      </c>
      <c r="C54" s="311">
        <f t="shared" si="3"/>
        <v>7707198</v>
      </c>
      <c r="D54" s="311">
        <f t="shared" si="4"/>
        <v>7707198</v>
      </c>
      <c r="E54" s="314">
        <v>1584175</v>
      </c>
      <c r="F54" s="314">
        <v>1584175</v>
      </c>
      <c r="G54" s="314">
        <v>317581</v>
      </c>
      <c r="H54" s="314">
        <v>317581</v>
      </c>
      <c r="I54" s="314">
        <v>5479632</v>
      </c>
      <c r="J54" s="314">
        <v>5619188</v>
      </c>
      <c r="K54" s="314"/>
      <c r="L54" s="314"/>
      <c r="M54" s="314"/>
      <c r="N54" s="314"/>
      <c r="O54" s="314"/>
      <c r="P54" s="314"/>
      <c r="Q54" s="314"/>
      <c r="R54" s="314"/>
      <c r="S54" s="314"/>
      <c r="T54" s="314"/>
      <c r="U54" s="314"/>
      <c r="V54" s="314"/>
      <c r="W54" s="314"/>
      <c r="X54" s="314"/>
      <c r="Y54" s="314">
        <v>325810</v>
      </c>
      <c r="Z54" s="314">
        <v>186254</v>
      </c>
      <c r="AA54" s="314"/>
      <c r="AB54" s="314"/>
      <c r="AC54" s="314"/>
      <c r="AD54" s="314"/>
      <c r="AE54" s="314"/>
      <c r="AF54" s="314"/>
      <c r="AG54" s="314"/>
      <c r="AH54" s="314"/>
      <c r="AI54" s="314"/>
      <c r="AJ54" s="317"/>
      <c r="AK54" s="317"/>
      <c r="AL54" s="318"/>
      <c r="AM54" s="317"/>
      <c r="AN54" s="316"/>
    </row>
    <row r="55" spans="1:40" ht="14.25" customHeight="1">
      <c r="A55" s="783" t="s">
        <v>494</v>
      </c>
      <c r="B55" s="784" t="s">
        <v>495</v>
      </c>
      <c r="C55" s="311">
        <f t="shared" si="3"/>
        <v>0</v>
      </c>
      <c r="D55" s="311">
        <f t="shared" si="4"/>
        <v>3000</v>
      </c>
      <c r="E55" s="314"/>
      <c r="F55" s="314"/>
      <c r="G55" s="314"/>
      <c r="H55" s="314"/>
      <c r="I55" s="314"/>
      <c r="J55" s="314">
        <v>3000</v>
      </c>
      <c r="K55" s="314"/>
      <c r="L55" s="314"/>
      <c r="M55" s="314"/>
      <c r="N55" s="314"/>
      <c r="O55" s="314"/>
      <c r="P55" s="314"/>
      <c r="Q55" s="314"/>
      <c r="R55" s="314"/>
      <c r="S55" s="314"/>
      <c r="T55" s="314"/>
      <c r="U55" s="314"/>
      <c r="V55" s="314"/>
      <c r="W55" s="314"/>
      <c r="X55" s="314"/>
      <c r="Y55" s="314"/>
      <c r="Z55" s="314"/>
      <c r="AA55" s="314"/>
      <c r="AB55" s="314"/>
      <c r="AC55" s="314"/>
      <c r="AD55" s="314"/>
      <c r="AE55" s="314"/>
      <c r="AF55" s="314"/>
      <c r="AG55" s="314"/>
      <c r="AH55" s="314"/>
      <c r="AI55" s="314"/>
      <c r="AJ55" s="317"/>
      <c r="AK55" s="317"/>
      <c r="AL55" s="318"/>
      <c r="AM55" s="317"/>
      <c r="AN55" s="316"/>
    </row>
    <row r="56" spans="1:40" ht="14.25" customHeight="1">
      <c r="A56" s="783" t="s">
        <v>470</v>
      </c>
      <c r="B56" s="784" t="s">
        <v>274</v>
      </c>
      <c r="C56" s="311">
        <f t="shared" si="3"/>
        <v>190500</v>
      </c>
      <c r="D56" s="311">
        <f t="shared" si="4"/>
        <v>2090500</v>
      </c>
      <c r="E56" s="314"/>
      <c r="F56" s="314"/>
      <c r="G56" s="314"/>
      <c r="H56" s="314"/>
      <c r="I56" s="314">
        <v>190500</v>
      </c>
      <c r="J56" s="314">
        <v>190500</v>
      </c>
      <c r="K56" s="314"/>
      <c r="L56" s="314"/>
      <c r="M56" s="314"/>
      <c r="N56" s="314"/>
      <c r="O56" s="314"/>
      <c r="P56" s="314"/>
      <c r="Q56" s="314"/>
      <c r="R56" s="314"/>
      <c r="S56" s="314"/>
      <c r="T56" s="314"/>
      <c r="U56" s="314"/>
      <c r="V56" s="314"/>
      <c r="W56" s="314"/>
      <c r="X56" s="314"/>
      <c r="Y56" s="314"/>
      <c r="Z56" s="314">
        <v>1900000</v>
      </c>
      <c r="AA56" s="314"/>
      <c r="AB56" s="314"/>
      <c r="AC56" s="314"/>
      <c r="AD56" s="314"/>
      <c r="AE56" s="314"/>
      <c r="AF56" s="314"/>
      <c r="AG56" s="314"/>
      <c r="AH56" s="314"/>
      <c r="AI56" s="314"/>
      <c r="AJ56" s="317"/>
      <c r="AK56" s="317"/>
      <c r="AL56" s="318"/>
      <c r="AM56" s="317"/>
      <c r="AN56" s="316"/>
    </row>
    <row r="57" spans="1:40" ht="14.25" customHeight="1">
      <c r="A57" s="783" t="s">
        <v>446</v>
      </c>
      <c r="B57" s="784" t="s">
        <v>447</v>
      </c>
      <c r="C57" s="311">
        <f t="shared" si="3"/>
        <v>0</v>
      </c>
      <c r="D57" s="311">
        <f t="shared" si="4"/>
        <v>24000</v>
      </c>
      <c r="E57" s="314"/>
      <c r="F57" s="314"/>
      <c r="G57" s="314"/>
      <c r="H57" s="314"/>
      <c r="I57" s="314"/>
      <c r="J57" s="314"/>
      <c r="K57" s="314"/>
      <c r="L57" s="314"/>
      <c r="M57" s="314"/>
      <c r="N57" s="314"/>
      <c r="O57" s="314"/>
      <c r="P57" s="314"/>
      <c r="Q57" s="314"/>
      <c r="R57" s="314"/>
      <c r="S57" s="314"/>
      <c r="T57" s="314"/>
      <c r="U57" s="314"/>
      <c r="V57" s="314"/>
      <c r="W57" s="314"/>
      <c r="X57" s="314"/>
      <c r="Y57" s="314"/>
      <c r="Z57" s="314"/>
      <c r="AA57" s="314"/>
      <c r="AB57" s="314"/>
      <c r="AC57" s="314"/>
      <c r="AD57" s="314"/>
      <c r="AE57" s="314"/>
      <c r="AF57" s="314">
        <v>24000</v>
      </c>
      <c r="AG57" s="314"/>
      <c r="AH57" s="314"/>
      <c r="AI57" s="314"/>
      <c r="AJ57" s="317"/>
      <c r="AK57" s="317"/>
      <c r="AL57" s="318"/>
      <c r="AM57" s="317"/>
      <c r="AN57" s="316"/>
    </row>
    <row r="58" spans="1:40" ht="14.25" customHeight="1">
      <c r="A58" s="783" t="s">
        <v>450</v>
      </c>
      <c r="B58" s="784" t="s">
        <v>262</v>
      </c>
      <c r="C58" s="311">
        <f t="shared" si="3"/>
        <v>9111771</v>
      </c>
      <c r="D58" s="311">
        <f t="shared" si="4"/>
        <v>9137451</v>
      </c>
      <c r="E58" s="314">
        <v>7751400</v>
      </c>
      <c r="F58" s="314">
        <v>7751400</v>
      </c>
      <c r="G58" s="314">
        <v>1360371</v>
      </c>
      <c r="H58" s="314">
        <v>1360371</v>
      </c>
      <c r="I58" s="314"/>
      <c r="J58" s="314">
        <v>25680</v>
      </c>
      <c r="K58" s="314"/>
      <c r="L58" s="314"/>
      <c r="M58" s="314"/>
      <c r="N58" s="314"/>
      <c r="O58" s="314"/>
      <c r="P58" s="314"/>
      <c r="Q58" s="314"/>
      <c r="R58" s="314"/>
      <c r="S58" s="314"/>
      <c r="T58" s="314"/>
      <c r="U58" s="314"/>
      <c r="V58" s="314"/>
      <c r="W58" s="314"/>
      <c r="X58" s="314"/>
      <c r="Y58" s="314"/>
      <c r="Z58" s="314"/>
      <c r="AA58" s="314"/>
      <c r="AB58" s="314"/>
      <c r="AC58" s="314"/>
      <c r="AD58" s="314"/>
      <c r="AE58" s="314"/>
      <c r="AF58" s="314"/>
      <c r="AG58" s="314"/>
      <c r="AH58" s="314"/>
      <c r="AI58" s="314"/>
      <c r="AJ58" s="317"/>
      <c r="AK58" s="317"/>
      <c r="AL58" s="318"/>
      <c r="AM58" s="317"/>
      <c r="AN58" s="316"/>
    </row>
    <row r="59" spans="1:40" ht="14.25" customHeight="1">
      <c r="A59" s="783" t="s">
        <v>452</v>
      </c>
      <c r="B59" s="784" t="s">
        <v>453</v>
      </c>
      <c r="C59" s="311">
        <f t="shared" si="3"/>
        <v>43180000</v>
      </c>
      <c r="D59" s="311">
        <f t="shared" si="4"/>
        <v>43180000</v>
      </c>
      <c r="E59" s="314"/>
      <c r="F59" s="314"/>
      <c r="G59" s="314"/>
      <c r="H59" s="314"/>
      <c r="I59" s="314">
        <v>43180000</v>
      </c>
      <c r="J59" s="314">
        <v>43180000</v>
      </c>
      <c r="K59" s="314"/>
      <c r="L59" s="314"/>
      <c r="M59" s="314"/>
      <c r="N59" s="314"/>
      <c r="O59" s="314"/>
      <c r="P59" s="314"/>
      <c r="Q59" s="314"/>
      <c r="R59" s="314"/>
      <c r="S59" s="314"/>
      <c r="T59" s="314"/>
      <c r="U59" s="314"/>
      <c r="V59" s="314"/>
      <c r="W59" s="314"/>
      <c r="X59" s="314"/>
      <c r="Y59" s="314"/>
      <c r="Z59" s="314"/>
      <c r="AA59" s="314"/>
      <c r="AB59" s="314"/>
      <c r="AC59" s="314"/>
      <c r="AD59" s="314"/>
      <c r="AE59" s="314"/>
      <c r="AF59" s="314"/>
      <c r="AG59" s="314"/>
      <c r="AH59" s="314"/>
      <c r="AI59" s="314"/>
      <c r="AJ59" s="317"/>
      <c r="AK59" s="317"/>
      <c r="AL59" s="318"/>
      <c r="AM59" s="317"/>
      <c r="AN59" s="316"/>
    </row>
    <row r="60" spans="1:40" ht="14.25" customHeight="1">
      <c r="A60" s="783" t="s">
        <v>484</v>
      </c>
      <c r="B60" s="784" t="s">
        <v>485</v>
      </c>
      <c r="C60" s="311">
        <f t="shared" si="3"/>
        <v>0</v>
      </c>
      <c r="D60" s="311">
        <f t="shared" si="4"/>
        <v>100308456</v>
      </c>
      <c r="E60" s="314"/>
      <c r="F60" s="314"/>
      <c r="G60" s="314"/>
      <c r="H60" s="314"/>
      <c r="I60" s="314"/>
      <c r="J60" s="314">
        <v>5577160</v>
      </c>
      <c r="K60" s="314"/>
      <c r="L60" s="314"/>
      <c r="M60" s="314"/>
      <c r="N60" s="314"/>
      <c r="O60" s="314"/>
      <c r="P60" s="314"/>
      <c r="Q60" s="314"/>
      <c r="R60" s="314"/>
      <c r="S60" s="314"/>
      <c r="T60" s="314"/>
      <c r="U60" s="314"/>
      <c r="V60" s="314"/>
      <c r="W60" s="314"/>
      <c r="X60" s="314"/>
      <c r="Y60" s="314"/>
      <c r="Z60" s="314">
        <v>94731296</v>
      </c>
      <c r="AA60" s="314"/>
      <c r="AB60" s="314"/>
      <c r="AC60" s="314"/>
      <c r="AD60" s="314"/>
      <c r="AE60" s="314"/>
      <c r="AF60" s="314"/>
      <c r="AG60" s="314"/>
      <c r="AH60" s="314"/>
      <c r="AI60" s="314"/>
      <c r="AJ60" s="317"/>
      <c r="AK60" s="317"/>
      <c r="AL60" s="318"/>
      <c r="AM60" s="317"/>
      <c r="AN60" s="316"/>
    </row>
    <row r="61" spans="1:40" ht="14.25" customHeight="1">
      <c r="A61" s="783" t="s">
        <v>27</v>
      </c>
      <c r="B61" s="784" t="s">
        <v>275</v>
      </c>
      <c r="C61" s="311">
        <f t="shared" si="3"/>
        <v>119100000</v>
      </c>
      <c r="D61" s="311">
        <f t="shared" si="4"/>
        <v>214540104</v>
      </c>
      <c r="E61" s="314"/>
      <c r="F61" s="314"/>
      <c r="G61" s="314"/>
      <c r="H61" s="314"/>
      <c r="I61" s="314"/>
      <c r="J61" s="314">
        <v>67394</v>
      </c>
      <c r="K61" s="314"/>
      <c r="L61" s="314"/>
      <c r="M61" s="314"/>
      <c r="N61" s="314"/>
      <c r="O61" s="314"/>
      <c r="P61" s="314"/>
      <c r="Q61" s="314">
        <v>18600000</v>
      </c>
      <c r="R61" s="314">
        <v>13288806</v>
      </c>
      <c r="S61" s="314"/>
      <c r="T61" s="314">
        <v>72389305</v>
      </c>
      <c r="U61" s="314"/>
      <c r="V61" s="314"/>
      <c r="W61" s="314"/>
      <c r="X61" s="314"/>
      <c r="Y61" s="314">
        <v>100500000</v>
      </c>
      <c r="Z61" s="314">
        <v>100591702</v>
      </c>
      <c r="AA61" s="314"/>
      <c r="AB61" s="314">
        <v>592202</v>
      </c>
      <c r="AC61" s="314"/>
      <c r="AD61" s="314"/>
      <c r="AE61" s="314"/>
      <c r="AF61" s="314"/>
      <c r="AG61" s="314"/>
      <c r="AH61" s="314">
        <v>27610695</v>
      </c>
      <c r="AI61" s="314">
        <v>20610695</v>
      </c>
      <c r="AJ61" s="317"/>
      <c r="AK61" s="317"/>
      <c r="AL61" s="318"/>
      <c r="AM61" s="317"/>
      <c r="AN61" s="316"/>
    </row>
    <row r="62" spans="1:40" ht="14.25" customHeight="1">
      <c r="A62" s="783" t="s">
        <v>500</v>
      </c>
      <c r="B62" s="784" t="s">
        <v>501</v>
      </c>
      <c r="C62" s="311">
        <f t="shared" si="3"/>
        <v>201000000</v>
      </c>
      <c r="D62" s="311">
        <f t="shared" si="4"/>
        <v>102000000</v>
      </c>
      <c r="E62" s="314"/>
      <c r="F62" s="314"/>
      <c r="G62" s="314"/>
      <c r="H62" s="314"/>
      <c r="I62" s="314"/>
      <c r="J62" s="314"/>
      <c r="K62" s="314"/>
      <c r="L62" s="314"/>
      <c r="M62" s="314"/>
      <c r="N62" s="314"/>
      <c r="O62" s="314"/>
      <c r="P62" s="314"/>
      <c r="Q62" s="314">
        <v>101000000</v>
      </c>
      <c r="R62" s="314">
        <v>2000000</v>
      </c>
      <c r="S62" s="314"/>
      <c r="T62" s="314"/>
      <c r="U62" s="314"/>
      <c r="V62" s="314"/>
      <c r="W62" s="314"/>
      <c r="X62" s="314"/>
      <c r="Y62" s="314"/>
      <c r="Z62" s="314"/>
      <c r="AA62" s="314"/>
      <c r="AB62" s="314"/>
      <c r="AC62" s="314"/>
      <c r="AD62" s="314"/>
      <c r="AE62" s="314">
        <v>100000000</v>
      </c>
      <c r="AF62" s="314">
        <v>100000000</v>
      </c>
      <c r="AG62" s="314"/>
      <c r="AH62" s="314"/>
      <c r="AI62" s="314"/>
      <c r="AJ62" s="317"/>
      <c r="AK62" s="317"/>
      <c r="AL62" s="318"/>
      <c r="AM62" s="317"/>
      <c r="AN62" s="316"/>
    </row>
    <row r="63" spans="1:40" ht="14.25" customHeight="1">
      <c r="A63" s="783" t="s">
        <v>488</v>
      </c>
      <c r="B63" s="784" t="s">
        <v>265</v>
      </c>
      <c r="C63" s="311">
        <f t="shared" si="3"/>
        <v>4600000</v>
      </c>
      <c r="D63" s="311">
        <f t="shared" si="4"/>
        <v>4600000</v>
      </c>
      <c r="E63" s="314"/>
      <c r="F63" s="314"/>
      <c r="G63" s="314"/>
      <c r="H63" s="314"/>
      <c r="I63" s="314"/>
      <c r="J63" s="314"/>
      <c r="K63" s="314"/>
      <c r="L63" s="314"/>
      <c r="M63" s="314"/>
      <c r="N63" s="314"/>
      <c r="O63" s="314"/>
      <c r="P63" s="314"/>
      <c r="Q63" s="314">
        <v>4600000</v>
      </c>
      <c r="R63" s="314">
        <v>4600000</v>
      </c>
      <c r="S63" s="314"/>
      <c r="T63" s="314"/>
      <c r="U63" s="314"/>
      <c r="V63" s="314"/>
      <c r="W63" s="314"/>
      <c r="X63" s="314"/>
      <c r="Y63" s="314"/>
      <c r="Z63" s="314"/>
      <c r="AA63" s="314"/>
      <c r="AB63" s="314"/>
      <c r="AC63" s="314"/>
      <c r="AD63" s="314"/>
      <c r="AE63" s="314"/>
      <c r="AF63" s="314"/>
      <c r="AG63" s="314"/>
      <c r="AH63" s="314"/>
      <c r="AI63" s="314"/>
      <c r="AJ63" s="314"/>
      <c r="AK63" s="314"/>
      <c r="AL63" s="315"/>
      <c r="AM63" s="314"/>
      <c r="AN63" s="316"/>
    </row>
    <row r="64" spans="1:40" ht="14.25" customHeight="1">
      <c r="A64" s="783" t="s">
        <v>502</v>
      </c>
      <c r="B64" s="784" t="s">
        <v>276</v>
      </c>
      <c r="C64" s="311">
        <f t="shared" si="3"/>
        <v>4700000</v>
      </c>
      <c r="D64" s="311">
        <f t="shared" si="4"/>
        <v>3585000</v>
      </c>
      <c r="E64" s="314"/>
      <c r="F64" s="314"/>
      <c r="G64" s="314"/>
      <c r="H64" s="314"/>
      <c r="I64" s="314"/>
      <c r="J64" s="314">
        <v>100000</v>
      </c>
      <c r="K64" s="314"/>
      <c r="L64" s="314"/>
      <c r="M64" s="314"/>
      <c r="N64" s="314"/>
      <c r="O64" s="314"/>
      <c r="P64" s="314"/>
      <c r="Q64" s="314">
        <v>4700000</v>
      </c>
      <c r="R64" s="314">
        <v>3350000</v>
      </c>
      <c r="S64" s="314"/>
      <c r="T64" s="314"/>
      <c r="U64" s="314"/>
      <c r="V64" s="314"/>
      <c r="W64" s="314"/>
      <c r="X64" s="314"/>
      <c r="Y64" s="314"/>
      <c r="Z64" s="314"/>
      <c r="AA64" s="314"/>
      <c r="AB64" s="314"/>
      <c r="AC64" s="314"/>
      <c r="AD64" s="314"/>
      <c r="AE64" s="314"/>
      <c r="AF64" s="314">
        <v>135000</v>
      </c>
      <c r="AG64" s="314"/>
      <c r="AH64" s="314"/>
      <c r="AI64" s="314"/>
      <c r="AJ64" s="317"/>
      <c r="AK64" s="317"/>
      <c r="AL64" s="318"/>
      <c r="AM64" s="317"/>
      <c r="AN64" s="316"/>
    </row>
    <row r="65" spans="1:40" ht="14.25" customHeight="1">
      <c r="A65" s="783" t="s">
        <v>455</v>
      </c>
      <c r="B65" s="784" t="s">
        <v>503</v>
      </c>
      <c r="C65" s="311">
        <f t="shared" si="3"/>
        <v>8574000</v>
      </c>
      <c r="D65" s="311">
        <f t="shared" si="4"/>
        <v>11986314</v>
      </c>
      <c r="E65" s="314"/>
      <c r="F65" s="314"/>
      <c r="G65" s="314"/>
      <c r="H65" s="314"/>
      <c r="I65" s="314">
        <v>8574000</v>
      </c>
      <c r="J65" s="314">
        <v>11986314</v>
      </c>
      <c r="K65" s="314"/>
      <c r="L65" s="314"/>
      <c r="M65" s="314"/>
      <c r="N65" s="314"/>
      <c r="O65" s="314"/>
      <c r="P65" s="314"/>
      <c r="Q65" s="314"/>
      <c r="R65" s="314"/>
      <c r="S65" s="314"/>
      <c r="T65" s="314"/>
      <c r="U65" s="314"/>
      <c r="V65" s="314"/>
      <c r="W65" s="314"/>
      <c r="X65" s="314"/>
      <c r="Y65" s="314"/>
      <c r="Z65" s="314"/>
      <c r="AA65" s="314"/>
      <c r="AB65" s="314"/>
      <c r="AC65" s="314"/>
      <c r="AD65" s="314"/>
      <c r="AE65" s="314"/>
      <c r="AF65" s="314"/>
      <c r="AG65" s="314"/>
      <c r="AH65" s="314"/>
      <c r="AI65" s="314"/>
      <c r="AJ65" s="317"/>
      <c r="AK65" s="317"/>
      <c r="AL65" s="318"/>
      <c r="AM65" s="317"/>
      <c r="AN65" s="316"/>
    </row>
    <row r="66" spans="1:40" ht="14.25" customHeight="1">
      <c r="A66" s="783" t="s">
        <v>504</v>
      </c>
      <c r="B66" s="784" t="s">
        <v>277</v>
      </c>
      <c r="C66" s="311">
        <f t="shared" si="3"/>
        <v>675000</v>
      </c>
      <c r="D66" s="311">
        <f t="shared" si="4"/>
        <v>675000</v>
      </c>
      <c r="E66" s="314"/>
      <c r="F66" s="314"/>
      <c r="G66" s="314"/>
      <c r="H66" s="314"/>
      <c r="I66" s="314"/>
      <c r="J66" s="314"/>
      <c r="K66" s="314"/>
      <c r="L66" s="314"/>
      <c r="M66" s="314"/>
      <c r="N66" s="314"/>
      <c r="O66" s="314">
        <v>675000</v>
      </c>
      <c r="P66" s="314">
        <v>675000</v>
      </c>
      <c r="Q66" s="314"/>
      <c r="R66" s="314"/>
      <c r="S66" s="314"/>
      <c r="T66" s="314"/>
      <c r="U66" s="314"/>
      <c r="V66" s="314"/>
      <c r="W66" s="314"/>
      <c r="X66" s="314"/>
      <c r="Y66" s="314"/>
      <c r="Z66" s="314"/>
      <c r="AA66" s="314"/>
      <c r="AB66" s="314"/>
      <c r="AC66" s="314"/>
      <c r="AD66" s="314"/>
      <c r="AE66" s="314"/>
      <c r="AF66" s="314"/>
      <c r="AG66" s="314"/>
      <c r="AH66" s="314"/>
      <c r="AI66" s="314"/>
      <c r="AJ66" s="317"/>
      <c r="AK66" s="317"/>
      <c r="AL66" s="318"/>
      <c r="AM66" s="317"/>
      <c r="AN66" s="316"/>
    </row>
    <row r="67" spans="1:40" ht="24" customHeight="1">
      <c r="A67" s="783" t="s">
        <v>505</v>
      </c>
      <c r="B67" s="784" t="s">
        <v>506</v>
      </c>
      <c r="C67" s="311">
        <f t="shared" si="3"/>
        <v>0</v>
      </c>
      <c r="D67" s="311">
        <f t="shared" si="4"/>
        <v>210500</v>
      </c>
      <c r="E67" s="314"/>
      <c r="F67" s="314"/>
      <c r="G67" s="314"/>
      <c r="H67" s="314"/>
      <c r="I67" s="314"/>
      <c r="J67" s="314"/>
      <c r="K67" s="314"/>
      <c r="L67" s="314"/>
      <c r="M67" s="314"/>
      <c r="N67" s="314"/>
      <c r="O67" s="314"/>
      <c r="P67" s="314">
        <v>210500</v>
      </c>
      <c r="Q67" s="314"/>
      <c r="R67" s="314"/>
      <c r="S67" s="314"/>
      <c r="T67" s="314"/>
      <c r="U67" s="314"/>
      <c r="V67" s="314"/>
      <c r="W67" s="314"/>
      <c r="X67" s="314"/>
      <c r="Y67" s="314"/>
      <c r="Z67" s="314"/>
      <c r="AA67" s="314"/>
      <c r="AB67" s="314"/>
      <c r="AC67" s="314"/>
      <c r="AD67" s="314"/>
      <c r="AE67" s="314"/>
      <c r="AF67" s="314"/>
      <c r="AG67" s="314"/>
      <c r="AH67" s="314"/>
      <c r="AI67" s="314"/>
      <c r="AJ67" s="317"/>
      <c r="AK67" s="317"/>
      <c r="AL67" s="318"/>
      <c r="AM67" s="317"/>
      <c r="AN67" s="316"/>
    </row>
    <row r="68" spans="1:40" ht="14.25" customHeight="1">
      <c r="A68" s="783" t="s">
        <v>457</v>
      </c>
      <c r="B68" s="784" t="s">
        <v>458</v>
      </c>
      <c r="C68" s="311">
        <f t="shared" si="3"/>
        <v>15880000</v>
      </c>
      <c r="D68" s="311">
        <f t="shared" si="4"/>
        <v>21015236</v>
      </c>
      <c r="E68" s="314"/>
      <c r="F68" s="314"/>
      <c r="G68" s="314"/>
      <c r="H68" s="314"/>
      <c r="I68" s="314"/>
      <c r="J68" s="314">
        <v>5135236</v>
      </c>
      <c r="K68" s="314"/>
      <c r="L68" s="314"/>
      <c r="M68" s="314"/>
      <c r="N68" s="314"/>
      <c r="O68" s="314"/>
      <c r="P68" s="314"/>
      <c r="Q68" s="314">
        <v>15880000</v>
      </c>
      <c r="R68" s="314">
        <v>15880000</v>
      </c>
      <c r="S68" s="314"/>
      <c r="T68" s="314"/>
      <c r="U68" s="314"/>
      <c r="V68" s="314"/>
      <c r="W68" s="314"/>
      <c r="X68" s="314"/>
      <c r="Y68" s="314"/>
      <c r="Z68" s="314"/>
      <c r="AA68" s="314"/>
      <c r="AB68" s="314"/>
      <c r="AC68" s="314"/>
      <c r="AD68" s="314"/>
      <c r="AE68" s="314"/>
      <c r="AF68" s="314"/>
      <c r="AG68" s="314"/>
      <c r="AH68" s="314"/>
      <c r="AI68" s="314"/>
      <c r="AJ68" s="317"/>
      <c r="AK68" s="317"/>
      <c r="AL68" s="318"/>
      <c r="AM68" s="317"/>
      <c r="AN68" s="316"/>
    </row>
    <row r="69" spans="1:40" ht="14.25" customHeight="1">
      <c r="A69" s="783" t="s">
        <v>459</v>
      </c>
      <c r="B69" s="784" t="s">
        <v>278</v>
      </c>
      <c r="C69" s="311">
        <f t="shared" si="3"/>
        <v>10044000</v>
      </c>
      <c r="D69" s="311">
        <f t="shared" si="4"/>
        <v>9844000</v>
      </c>
      <c r="E69" s="314"/>
      <c r="F69" s="314"/>
      <c r="G69" s="314"/>
      <c r="H69" s="314"/>
      <c r="I69" s="314"/>
      <c r="J69" s="314"/>
      <c r="K69" s="314"/>
      <c r="L69" s="314"/>
      <c r="M69" s="314"/>
      <c r="N69" s="314"/>
      <c r="O69" s="314"/>
      <c r="P69" s="314"/>
      <c r="Q69" s="314">
        <v>9890000</v>
      </c>
      <c r="R69" s="314">
        <v>9190000</v>
      </c>
      <c r="S69" s="314"/>
      <c r="T69" s="314"/>
      <c r="U69" s="314"/>
      <c r="V69" s="314"/>
      <c r="W69" s="314"/>
      <c r="X69" s="314"/>
      <c r="Y69" s="314"/>
      <c r="Z69" s="314"/>
      <c r="AA69" s="314"/>
      <c r="AB69" s="314"/>
      <c r="AC69" s="314">
        <v>154000</v>
      </c>
      <c r="AD69" s="314">
        <v>154000</v>
      </c>
      <c r="AE69" s="314"/>
      <c r="AF69" s="314">
        <v>500000</v>
      </c>
      <c r="AG69" s="314"/>
      <c r="AH69" s="314"/>
      <c r="AI69" s="314"/>
      <c r="AJ69" s="317"/>
      <c r="AK69" s="317"/>
      <c r="AL69" s="318"/>
      <c r="AM69" s="317"/>
      <c r="AN69" s="316"/>
    </row>
    <row r="70" spans="1:40" ht="14.25" customHeight="1">
      <c r="A70" s="783" t="s">
        <v>460</v>
      </c>
      <c r="B70" s="784" t="s">
        <v>279</v>
      </c>
      <c r="C70" s="311">
        <f t="shared" si="3"/>
        <v>11590000</v>
      </c>
      <c r="D70" s="311">
        <f t="shared" si="4"/>
        <v>12290000</v>
      </c>
      <c r="E70" s="314"/>
      <c r="F70" s="314"/>
      <c r="G70" s="314"/>
      <c r="H70" s="314"/>
      <c r="I70" s="314"/>
      <c r="J70" s="314"/>
      <c r="K70" s="314"/>
      <c r="L70" s="314"/>
      <c r="M70" s="314"/>
      <c r="N70" s="314"/>
      <c r="O70" s="314"/>
      <c r="P70" s="314"/>
      <c r="Q70" s="314">
        <v>11590000</v>
      </c>
      <c r="R70" s="314">
        <v>12210000</v>
      </c>
      <c r="S70" s="314"/>
      <c r="T70" s="314"/>
      <c r="U70" s="314"/>
      <c r="V70" s="314"/>
      <c r="W70" s="314"/>
      <c r="X70" s="314"/>
      <c r="Y70" s="314"/>
      <c r="Z70" s="314"/>
      <c r="AA70" s="314"/>
      <c r="AB70" s="314"/>
      <c r="AC70" s="314"/>
      <c r="AD70" s="314"/>
      <c r="AE70" s="314"/>
      <c r="AF70" s="314">
        <v>80000</v>
      </c>
      <c r="AG70" s="314"/>
      <c r="AH70" s="314"/>
      <c r="AI70" s="314"/>
      <c r="AJ70" s="317"/>
      <c r="AK70" s="317"/>
      <c r="AL70" s="318"/>
      <c r="AM70" s="317"/>
      <c r="AN70" s="316"/>
    </row>
    <row r="71" spans="1:40" ht="14.25" customHeight="1">
      <c r="A71" s="783" t="s">
        <v>507</v>
      </c>
      <c r="B71" s="784" t="s">
        <v>508</v>
      </c>
      <c r="C71" s="311">
        <f t="shared" si="3"/>
        <v>16650000</v>
      </c>
      <c r="D71" s="311">
        <f t="shared" si="4"/>
        <v>16650000</v>
      </c>
      <c r="E71" s="314"/>
      <c r="F71" s="314"/>
      <c r="G71" s="314"/>
      <c r="H71" s="314"/>
      <c r="I71" s="314"/>
      <c r="J71" s="314"/>
      <c r="K71" s="314"/>
      <c r="L71" s="314"/>
      <c r="M71" s="314"/>
      <c r="N71" s="314"/>
      <c r="O71" s="314"/>
      <c r="P71" s="314"/>
      <c r="Q71" s="314">
        <v>5150000</v>
      </c>
      <c r="R71" s="314">
        <v>5150000</v>
      </c>
      <c r="S71" s="314"/>
      <c r="T71" s="314"/>
      <c r="U71" s="314"/>
      <c r="V71" s="314"/>
      <c r="W71" s="314"/>
      <c r="X71" s="314"/>
      <c r="Y71" s="314"/>
      <c r="Z71" s="314"/>
      <c r="AA71" s="314"/>
      <c r="AB71" s="314"/>
      <c r="AC71" s="314"/>
      <c r="AD71" s="314"/>
      <c r="AE71" s="314">
        <v>11500000</v>
      </c>
      <c r="AF71" s="314">
        <v>11500000</v>
      </c>
      <c r="AG71" s="314"/>
      <c r="AH71" s="314"/>
      <c r="AI71" s="314"/>
      <c r="AJ71" s="317"/>
      <c r="AK71" s="317"/>
      <c r="AL71" s="318"/>
      <c r="AM71" s="317"/>
      <c r="AN71" s="316"/>
    </row>
    <row r="72" spans="1:40" ht="14.25" customHeight="1">
      <c r="A72" s="783" t="s">
        <v>461</v>
      </c>
      <c r="B72" s="784" t="s">
        <v>280</v>
      </c>
      <c r="C72" s="311">
        <f t="shared" si="3"/>
        <v>7800000</v>
      </c>
      <c r="D72" s="311">
        <f t="shared" si="4"/>
        <v>9121000</v>
      </c>
      <c r="E72" s="314"/>
      <c r="F72" s="314">
        <v>753789</v>
      </c>
      <c r="G72" s="314"/>
      <c r="H72" s="314">
        <v>290380</v>
      </c>
      <c r="I72" s="314">
        <v>5800000</v>
      </c>
      <c r="J72" s="314">
        <v>6602156</v>
      </c>
      <c r="K72" s="314"/>
      <c r="L72" s="314"/>
      <c r="M72" s="314"/>
      <c r="N72" s="314"/>
      <c r="O72" s="314">
        <v>2000000</v>
      </c>
      <c r="P72" s="314">
        <v>1474675</v>
      </c>
      <c r="Q72" s="314"/>
      <c r="R72" s="314"/>
      <c r="S72" s="314"/>
      <c r="T72" s="314"/>
      <c r="U72" s="314"/>
      <c r="V72" s="314"/>
      <c r="W72" s="314"/>
      <c r="X72" s="314"/>
      <c r="Y72" s="314"/>
      <c r="Z72" s="314"/>
      <c r="AA72" s="314"/>
      <c r="AB72" s="314"/>
      <c r="AC72" s="314"/>
      <c r="AD72" s="314"/>
      <c r="AE72" s="314"/>
      <c r="AF72" s="314"/>
      <c r="AG72" s="314"/>
      <c r="AH72" s="314"/>
      <c r="AI72" s="314"/>
      <c r="AJ72" s="317"/>
      <c r="AK72" s="317"/>
      <c r="AL72" s="318"/>
      <c r="AM72" s="317"/>
      <c r="AN72" s="316"/>
    </row>
    <row r="73" spans="1:40" ht="14.25" customHeight="1">
      <c r="A73" s="783" t="s">
        <v>509</v>
      </c>
      <c r="B73" s="784" t="s">
        <v>281</v>
      </c>
      <c r="C73" s="311">
        <f t="shared" si="3"/>
        <v>1450000</v>
      </c>
      <c r="D73" s="311">
        <f t="shared" si="4"/>
        <v>1450000</v>
      </c>
      <c r="E73" s="314"/>
      <c r="F73" s="314"/>
      <c r="G73" s="314"/>
      <c r="H73" s="314"/>
      <c r="I73" s="314"/>
      <c r="J73" s="314"/>
      <c r="K73" s="314"/>
      <c r="L73" s="314"/>
      <c r="M73" s="314"/>
      <c r="N73" s="314"/>
      <c r="O73" s="314">
        <v>1450000</v>
      </c>
      <c r="P73" s="314">
        <v>1450000</v>
      </c>
      <c r="Q73" s="314"/>
      <c r="R73" s="314"/>
      <c r="S73" s="314"/>
      <c r="T73" s="314"/>
      <c r="U73" s="314"/>
      <c r="V73" s="314"/>
      <c r="W73" s="314"/>
      <c r="X73" s="314"/>
      <c r="Y73" s="314"/>
      <c r="Z73" s="314"/>
      <c r="AA73" s="314"/>
      <c r="AB73" s="314"/>
      <c r="AC73" s="314"/>
      <c r="AD73" s="314"/>
      <c r="AE73" s="314"/>
      <c r="AF73" s="314"/>
      <c r="AG73" s="314"/>
      <c r="AH73" s="314"/>
      <c r="AI73" s="314"/>
      <c r="AJ73" s="317"/>
      <c r="AK73" s="317"/>
      <c r="AL73" s="318"/>
      <c r="AM73" s="317"/>
      <c r="AN73" s="316"/>
    </row>
    <row r="74" spans="1:40" ht="24">
      <c r="A74" s="783" t="s">
        <v>510</v>
      </c>
      <c r="B74" s="784" t="s">
        <v>511</v>
      </c>
      <c r="C74" s="311">
        <f t="shared" si="3"/>
        <v>317500</v>
      </c>
      <c r="D74" s="311">
        <f t="shared" si="4"/>
        <v>3492500</v>
      </c>
      <c r="E74" s="314"/>
      <c r="F74" s="314"/>
      <c r="G74" s="314"/>
      <c r="H74" s="314"/>
      <c r="I74" s="314">
        <v>317500</v>
      </c>
      <c r="J74" s="314">
        <v>3492500</v>
      </c>
      <c r="K74" s="314"/>
      <c r="L74" s="314"/>
      <c r="M74" s="314"/>
      <c r="N74" s="314"/>
      <c r="O74" s="314"/>
      <c r="P74" s="314"/>
      <c r="Q74" s="314"/>
      <c r="R74" s="314"/>
      <c r="S74" s="314"/>
      <c r="T74" s="314"/>
      <c r="U74" s="314"/>
      <c r="V74" s="314"/>
      <c r="W74" s="314"/>
      <c r="X74" s="314"/>
      <c r="Y74" s="314"/>
      <c r="Z74" s="314"/>
      <c r="AA74" s="314"/>
      <c r="AB74" s="314"/>
      <c r="AC74" s="314"/>
      <c r="AD74" s="314"/>
      <c r="AE74" s="314"/>
      <c r="AF74" s="314"/>
      <c r="AG74" s="314"/>
      <c r="AH74" s="314"/>
      <c r="AI74" s="314"/>
      <c r="AJ74" s="314"/>
      <c r="AK74" s="314"/>
      <c r="AL74" s="315"/>
      <c r="AM74" s="314"/>
      <c r="AN74" s="316"/>
    </row>
    <row r="75" spans="1:40" ht="14.25" customHeight="1">
      <c r="A75" s="783" t="s">
        <v>690</v>
      </c>
      <c r="B75" s="784" t="s">
        <v>694</v>
      </c>
      <c r="C75" s="311">
        <f t="shared" si="3"/>
        <v>127000</v>
      </c>
      <c r="D75" s="311">
        <f t="shared" si="4"/>
        <v>127000</v>
      </c>
      <c r="E75" s="314"/>
      <c r="F75" s="314"/>
      <c r="G75" s="314"/>
      <c r="H75" s="314"/>
      <c r="I75" s="314">
        <v>127000</v>
      </c>
      <c r="J75" s="314">
        <v>127000</v>
      </c>
      <c r="K75" s="314"/>
      <c r="L75" s="314"/>
      <c r="M75" s="314"/>
      <c r="N75" s="314"/>
      <c r="O75" s="314"/>
      <c r="P75" s="314"/>
      <c r="Q75" s="314"/>
      <c r="R75" s="314"/>
      <c r="S75" s="314"/>
      <c r="T75" s="314"/>
      <c r="U75" s="314"/>
      <c r="V75" s="314"/>
      <c r="W75" s="314"/>
      <c r="X75" s="314"/>
      <c r="Y75" s="314"/>
      <c r="Z75" s="314"/>
      <c r="AA75" s="314"/>
      <c r="AB75" s="314"/>
      <c r="AC75" s="314"/>
      <c r="AD75" s="314"/>
      <c r="AE75" s="314"/>
      <c r="AF75" s="314"/>
      <c r="AG75" s="314"/>
      <c r="AH75" s="314"/>
      <c r="AI75" s="314"/>
      <c r="AJ75" s="314"/>
      <c r="AK75" s="314"/>
      <c r="AL75" s="315"/>
      <c r="AM75" s="314"/>
      <c r="AN75" s="316"/>
    </row>
    <row r="76" spans="1:40" ht="24">
      <c r="A76" s="783" t="s">
        <v>512</v>
      </c>
      <c r="B76" s="784" t="s">
        <v>689</v>
      </c>
      <c r="C76" s="311">
        <f t="shared" si="3"/>
        <v>317500</v>
      </c>
      <c r="D76" s="311">
        <f t="shared" si="4"/>
        <v>1333500</v>
      </c>
      <c r="E76" s="314"/>
      <c r="F76" s="314"/>
      <c r="G76" s="314"/>
      <c r="H76" s="314"/>
      <c r="I76" s="314">
        <v>317500</v>
      </c>
      <c r="J76" s="314">
        <v>1333500</v>
      </c>
      <c r="K76" s="314"/>
      <c r="L76" s="314"/>
      <c r="M76" s="314"/>
      <c r="N76" s="314"/>
      <c r="O76" s="314"/>
      <c r="P76" s="314"/>
      <c r="Q76" s="314"/>
      <c r="R76" s="314"/>
      <c r="S76" s="314"/>
      <c r="T76" s="314"/>
      <c r="U76" s="314"/>
      <c r="V76" s="314"/>
      <c r="W76" s="314"/>
      <c r="X76" s="314"/>
      <c r="Y76" s="314"/>
      <c r="Z76" s="314"/>
      <c r="AA76" s="314"/>
      <c r="AB76" s="314"/>
      <c r="AC76" s="314"/>
      <c r="AD76" s="314"/>
      <c r="AE76" s="314"/>
      <c r="AF76" s="314"/>
      <c r="AG76" s="314"/>
      <c r="AH76" s="314"/>
      <c r="AI76" s="314"/>
      <c r="AJ76" s="314"/>
      <c r="AK76" s="314"/>
      <c r="AL76" s="315"/>
      <c r="AM76" s="314"/>
      <c r="AN76" s="316"/>
    </row>
    <row r="77" spans="1:40" ht="24.75" customHeight="1">
      <c r="A77" s="783" t="s">
        <v>464</v>
      </c>
      <c r="B77" s="790" t="s">
        <v>465</v>
      </c>
      <c r="C77" s="311">
        <f t="shared" si="3"/>
        <v>127000</v>
      </c>
      <c r="D77" s="311">
        <f t="shared" si="4"/>
        <v>127000</v>
      </c>
      <c r="E77" s="314"/>
      <c r="F77" s="314"/>
      <c r="G77" s="314"/>
      <c r="H77" s="314"/>
      <c r="I77" s="314">
        <v>127000</v>
      </c>
      <c r="J77" s="314">
        <v>127000</v>
      </c>
      <c r="K77" s="314"/>
      <c r="L77" s="314"/>
      <c r="M77" s="314"/>
      <c r="N77" s="314"/>
      <c r="O77" s="314"/>
      <c r="P77" s="314"/>
      <c r="Q77" s="314"/>
      <c r="R77" s="314"/>
      <c r="S77" s="314"/>
      <c r="T77" s="314"/>
      <c r="U77" s="314"/>
      <c r="V77" s="314"/>
      <c r="W77" s="314"/>
      <c r="X77" s="314"/>
      <c r="Y77" s="314"/>
      <c r="Z77" s="314"/>
      <c r="AA77" s="314"/>
      <c r="AB77" s="314"/>
      <c r="AC77" s="314"/>
      <c r="AD77" s="314"/>
      <c r="AE77" s="314"/>
      <c r="AF77" s="314"/>
      <c r="AG77" s="314"/>
      <c r="AH77" s="314"/>
      <c r="AI77" s="314"/>
      <c r="AJ77" s="314"/>
      <c r="AK77" s="314"/>
      <c r="AL77" s="315"/>
      <c r="AM77" s="314"/>
      <c r="AN77" s="316"/>
    </row>
    <row r="78" spans="1:40" ht="13.5" customHeight="1">
      <c r="A78" s="783" t="s">
        <v>513</v>
      </c>
      <c r="B78" s="784" t="s">
        <v>514</v>
      </c>
      <c r="C78" s="311">
        <f t="shared" si="3"/>
        <v>127000</v>
      </c>
      <c r="D78" s="311">
        <f t="shared" si="4"/>
        <v>127000</v>
      </c>
      <c r="E78" s="314"/>
      <c r="F78" s="314"/>
      <c r="G78" s="314"/>
      <c r="H78" s="314"/>
      <c r="I78" s="314">
        <v>127000</v>
      </c>
      <c r="J78" s="314">
        <v>127000</v>
      </c>
      <c r="K78" s="314"/>
      <c r="L78" s="314"/>
      <c r="M78" s="314"/>
      <c r="N78" s="314"/>
      <c r="O78" s="314"/>
      <c r="P78" s="314"/>
      <c r="Q78" s="314"/>
      <c r="R78" s="314"/>
      <c r="S78" s="314"/>
      <c r="T78" s="314"/>
      <c r="U78" s="314"/>
      <c r="V78" s="314"/>
      <c r="W78" s="314"/>
      <c r="X78" s="314"/>
      <c r="Y78" s="314"/>
      <c r="Z78" s="314"/>
      <c r="AA78" s="314"/>
      <c r="AB78" s="314"/>
      <c r="AC78" s="314"/>
      <c r="AD78" s="314"/>
      <c r="AE78" s="314"/>
      <c r="AF78" s="314"/>
      <c r="AG78" s="314"/>
      <c r="AH78" s="314"/>
      <c r="AI78" s="314"/>
      <c r="AJ78" s="314"/>
      <c r="AK78" s="314"/>
      <c r="AL78" s="315"/>
      <c r="AM78" s="314"/>
      <c r="AN78" s="316"/>
    </row>
    <row r="79" spans="1:40" ht="13.5" customHeight="1">
      <c r="A79" s="783" t="s">
        <v>698</v>
      </c>
      <c r="B79" s="263" t="s">
        <v>697</v>
      </c>
      <c r="C79" s="311">
        <f t="shared" si="3"/>
        <v>0</v>
      </c>
      <c r="D79" s="311">
        <f t="shared" si="4"/>
        <v>3429000</v>
      </c>
      <c r="E79" s="314"/>
      <c r="F79" s="314"/>
      <c r="G79" s="314"/>
      <c r="H79" s="314"/>
      <c r="I79" s="314"/>
      <c r="J79" s="314">
        <v>3429000</v>
      </c>
      <c r="K79" s="314"/>
      <c r="L79" s="314"/>
      <c r="M79" s="314"/>
      <c r="N79" s="314"/>
      <c r="O79" s="314"/>
      <c r="P79" s="314"/>
      <c r="Q79" s="314"/>
      <c r="R79" s="314"/>
      <c r="S79" s="314"/>
      <c r="T79" s="314"/>
      <c r="U79" s="314"/>
      <c r="V79" s="314"/>
      <c r="W79" s="314"/>
      <c r="X79" s="314"/>
      <c r="Y79" s="314"/>
      <c r="Z79" s="314"/>
      <c r="AA79" s="314"/>
      <c r="AB79" s="314"/>
      <c r="AC79" s="314"/>
      <c r="AD79" s="314"/>
      <c r="AE79" s="314"/>
      <c r="AF79" s="314"/>
      <c r="AG79" s="314"/>
      <c r="AH79" s="314"/>
      <c r="AI79" s="314"/>
      <c r="AJ79" s="314"/>
      <c r="AK79" s="314"/>
      <c r="AL79" s="315"/>
      <c r="AM79" s="314"/>
      <c r="AN79" s="316"/>
    </row>
    <row r="80" spans="1:40" ht="13.5" customHeight="1">
      <c r="A80" s="783">
        <v>104031</v>
      </c>
      <c r="B80" s="784" t="s">
        <v>268</v>
      </c>
      <c r="C80" s="311">
        <f t="shared" si="3"/>
        <v>450000</v>
      </c>
      <c r="D80" s="311">
        <f t="shared" si="4"/>
        <v>450000</v>
      </c>
      <c r="E80" s="314"/>
      <c r="F80" s="314"/>
      <c r="G80" s="314"/>
      <c r="H80" s="314"/>
      <c r="I80" s="314"/>
      <c r="J80" s="314"/>
      <c r="K80" s="314"/>
      <c r="L80" s="314"/>
      <c r="M80" s="314"/>
      <c r="N80" s="314"/>
      <c r="O80" s="314">
        <v>450000</v>
      </c>
      <c r="P80" s="314">
        <v>450000</v>
      </c>
      <c r="Q80" s="314"/>
      <c r="R80" s="314"/>
      <c r="S80" s="314"/>
      <c r="T80" s="314"/>
      <c r="U80" s="314"/>
      <c r="V80" s="314"/>
      <c r="W80" s="314"/>
      <c r="X80" s="314"/>
      <c r="Y80" s="314"/>
      <c r="Z80" s="314"/>
      <c r="AA80" s="314"/>
      <c r="AB80" s="314"/>
      <c r="AC80" s="314"/>
      <c r="AD80" s="314"/>
      <c r="AE80" s="314"/>
      <c r="AF80" s="314"/>
      <c r="AG80" s="314"/>
      <c r="AH80" s="314"/>
      <c r="AI80" s="314"/>
      <c r="AJ80" s="314"/>
      <c r="AK80" s="314"/>
      <c r="AL80" s="315"/>
      <c r="AM80" s="314"/>
      <c r="AN80" s="316"/>
    </row>
    <row r="81" spans="1:40" ht="13.5" customHeight="1">
      <c r="A81" s="783">
        <v>104043</v>
      </c>
      <c r="B81" s="784" t="s">
        <v>269</v>
      </c>
      <c r="C81" s="311">
        <f t="shared" si="3"/>
        <v>330000</v>
      </c>
      <c r="D81" s="311">
        <f t="shared" si="4"/>
        <v>330000</v>
      </c>
      <c r="E81" s="314"/>
      <c r="F81" s="314"/>
      <c r="G81" s="314"/>
      <c r="H81" s="314"/>
      <c r="I81" s="314"/>
      <c r="J81" s="314"/>
      <c r="K81" s="314"/>
      <c r="L81" s="314"/>
      <c r="M81" s="314"/>
      <c r="N81" s="314"/>
      <c r="O81" s="314">
        <v>330000</v>
      </c>
      <c r="P81" s="314">
        <v>330000</v>
      </c>
      <c r="Q81" s="314"/>
      <c r="R81" s="314"/>
      <c r="S81" s="314"/>
      <c r="T81" s="314"/>
      <c r="U81" s="314"/>
      <c r="V81" s="314"/>
      <c r="W81" s="314"/>
      <c r="X81" s="314"/>
      <c r="Y81" s="314"/>
      <c r="Z81" s="314"/>
      <c r="AA81" s="314"/>
      <c r="AB81" s="314"/>
      <c r="AC81" s="314"/>
      <c r="AD81" s="314"/>
      <c r="AE81" s="314"/>
      <c r="AF81" s="314"/>
      <c r="AG81" s="314"/>
      <c r="AH81" s="314"/>
      <c r="AI81" s="314"/>
      <c r="AJ81" s="314"/>
      <c r="AK81" s="314"/>
      <c r="AL81" s="315"/>
      <c r="AM81" s="314"/>
      <c r="AN81" s="316"/>
    </row>
    <row r="82" spans="1:41" ht="14.25" customHeight="1" thickBot="1">
      <c r="A82" s="783">
        <v>107060</v>
      </c>
      <c r="B82" s="784" t="s">
        <v>270</v>
      </c>
      <c r="C82" s="311">
        <f t="shared" si="3"/>
        <v>32550000</v>
      </c>
      <c r="D82" s="311">
        <f t="shared" si="4"/>
        <v>32550000</v>
      </c>
      <c r="E82" s="314"/>
      <c r="F82" s="314"/>
      <c r="G82" s="314"/>
      <c r="H82" s="314"/>
      <c r="I82" s="314">
        <v>21590000</v>
      </c>
      <c r="J82" s="314">
        <v>21590000</v>
      </c>
      <c r="K82" s="314">
        <v>10000000</v>
      </c>
      <c r="L82" s="314">
        <v>10000000</v>
      </c>
      <c r="M82" s="314"/>
      <c r="N82" s="314"/>
      <c r="O82" s="314">
        <v>960000</v>
      </c>
      <c r="P82" s="314">
        <v>960000</v>
      </c>
      <c r="Q82" s="314"/>
      <c r="R82" s="314"/>
      <c r="S82" s="314"/>
      <c r="T82" s="314"/>
      <c r="U82" s="314"/>
      <c r="V82" s="314"/>
      <c r="W82" s="314"/>
      <c r="X82" s="314"/>
      <c r="Y82" s="314"/>
      <c r="Z82" s="314"/>
      <c r="AA82" s="314"/>
      <c r="AB82" s="314"/>
      <c r="AC82" s="314"/>
      <c r="AD82" s="314"/>
      <c r="AE82" s="314"/>
      <c r="AF82" s="314"/>
      <c r="AG82" s="314"/>
      <c r="AH82" s="314"/>
      <c r="AI82" s="314"/>
      <c r="AJ82" s="314"/>
      <c r="AK82" s="314"/>
      <c r="AL82" s="315"/>
      <c r="AM82" s="314"/>
      <c r="AN82" s="316"/>
      <c r="AO82" s="304"/>
    </row>
    <row r="83" spans="1:42" s="338" customFormat="1" ht="19.5" customHeight="1" thickBot="1">
      <c r="A83" s="333"/>
      <c r="B83" s="334" t="s">
        <v>282</v>
      </c>
      <c r="C83" s="335">
        <f aca="true" t="shared" si="5" ref="C83:Y83">SUM(C52:C82)</f>
        <v>603298469</v>
      </c>
      <c r="D83" s="335">
        <f t="shared" si="5"/>
        <v>790853917</v>
      </c>
      <c r="E83" s="335">
        <f t="shared" si="5"/>
        <v>9335575</v>
      </c>
      <c r="F83" s="335">
        <f t="shared" si="5"/>
        <v>63583540</v>
      </c>
      <c r="G83" s="335">
        <f t="shared" si="5"/>
        <v>1677952</v>
      </c>
      <c r="H83" s="335">
        <f t="shared" si="5"/>
        <v>12679315</v>
      </c>
      <c r="I83" s="335">
        <f t="shared" si="5"/>
        <v>187430132</v>
      </c>
      <c r="J83" s="335">
        <f t="shared" si="5"/>
        <v>218258609</v>
      </c>
      <c r="K83" s="335">
        <f t="shared" si="5"/>
        <v>10000000</v>
      </c>
      <c r="L83" s="335">
        <f t="shared" si="5"/>
        <v>10000000</v>
      </c>
      <c r="M83" s="335">
        <f t="shared" si="5"/>
        <v>0</v>
      </c>
      <c r="N83" s="335">
        <f t="shared" si="5"/>
        <v>0</v>
      </c>
      <c r="O83" s="335">
        <f t="shared" si="5"/>
        <v>8865000</v>
      </c>
      <c r="P83" s="335">
        <f t="shared" si="5"/>
        <v>7317014</v>
      </c>
      <c r="Q83" s="335">
        <f t="shared" si="5"/>
        <v>173510000</v>
      </c>
      <c r="R83" s="335">
        <f t="shared" si="5"/>
        <v>67768806</v>
      </c>
      <c r="S83" s="335">
        <f t="shared" si="5"/>
        <v>0</v>
      </c>
      <c r="T83" s="335">
        <f t="shared" si="5"/>
        <v>72389305</v>
      </c>
      <c r="U83" s="335">
        <f t="shared" si="5"/>
        <v>0</v>
      </c>
      <c r="V83" s="335">
        <f t="shared" si="5"/>
        <v>0</v>
      </c>
      <c r="W83" s="335">
        <f t="shared" si="5"/>
        <v>0</v>
      </c>
      <c r="X83" s="335">
        <f t="shared" si="5"/>
        <v>0</v>
      </c>
      <c r="Y83" s="335">
        <f t="shared" si="5"/>
        <v>100825810</v>
      </c>
      <c r="Z83" s="335">
        <f aca="true" t="shared" si="6" ref="Z83:AN83">SUM(Z52:Z82)</f>
        <v>198261431</v>
      </c>
      <c r="AA83" s="335">
        <f t="shared" si="6"/>
        <v>0</v>
      </c>
      <c r="AB83" s="335">
        <f t="shared" si="6"/>
        <v>592202</v>
      </c>
      <c r="AC83" s="335">
        <f t="shared" si="6"/>
        <v>154000</v>
      </c>
      <c r="AD83" s="335">
        <f t="shared" si="6"/>
        <v>154000</v>
      </c>
      <c r="AE83" s="335">
        <f t="shared" si="6"/>
        <v>111500000</v>
      </c>
      <c r="AF83" s="335">
        <f t="shared" si="6"/>
        <v>112239000</v>
      </c>
      <c r="AG83" s="335">
        <f t="shared" si="6"/>
        <v>0</v>
      </c>
      <c r="AH83" s="335">
        <f t="shared" si="6"/>
        <v>27610695</v>
      </c>
      <c r="AI83" s="335">
        <f t="shared" si="6"/>
        <v>20610695</v>
      </c>
      <c r="AJ83" s="335">
        <f t="shared" si="6"/>
        <v>0</v>
      </c>
      <c r="AK83" s="335">
        <f t="shared" si="6"/>
        <v>0</v>
      </c>
      <c r="AL83" s="335">
        <f t="shared" si="6"/>
        <v>0</v>
      </c>
      <c r="AM83" s="335">
        <f t="shared" si="6"/>
        <v>0</v>
      </c>
      <c r="AN83" s="336">
        <f t="shared" si="6"/>
        <v>0</v>
      </c>
      <c r="AO83" s="337"/>
      <c r="AP83" s="337"/>
    </row>
    <row r="84" spans="1:41" s="304" customFormat="1" ht="19.5" customHeight="1" thickBot="1">
      <c r="A84" s="339" t="s">
        <v>31</v>
      </c>
      <c r="B84" s="340" t="s">
        <v>283</v>
      </c>
      <c r="C84" s="341">
        <f aca="true" t="shared" si="7" ref="C84:Y84">SUM(C50+C83)</f>
        <v>5865698470</v>
      </c>
      <c r="D84" s="341">
        <f t="shared" si="7"/>
        <v>6915514502</v>
      </c>
      <c r="E84" s="341">
        <f t="shared" si="7"/>
        <v>103328518</v>
      </c>
      <c r="F84" s="341">
        <f t="shared" si="7"/>
        <v>165589946</v>
      </c>
      <c r="G84" s="341">
        <f t="shared" si="7"/>
        <v>22077000</v>
      </c>
      <c r="H84" s="341">
        <f t="shared" si="7"/>
        <v>32903016</v>
      </c>
      <c r="I84" s="341">
        <f t="shared" si="7"/>
        <v>833088532</v>
      </c>
      <c r="J84" s="341">
        <f t="shared" si="7"/>
        <v>1068667008</v>
      </c>
      <c r="K84" s="341">
        <f t="shared" si="7"/>
        <v>14700000</v>
      </c>
      <c r="L84" s="341">
        <f t="shared" si="7"/>
        <v>14192000</v>
      </c>
      <c r="M84" s="341">
        <f t="shared" si="7"/>
        <v>0</v>
      </c>
      <c r="N84" s="341">
        <f t="shared" si="7"/>
        <v>1547707</v>
      </c>
      <c r="O84" s="341">
        <f t="shared" si="7"/>
        <v>41269543</v>
      </c>
      <c r="P84" s="341">
        <f t="shared" si="7"/>
        <v>39721557</v>
      </c>
      <c r="Q84" s="341">
        <f t="shared" si="7"/>
        <v>174740000</v>
      </c>
      <c r="R84" s="341">
        <f t="shared" si="7"/>
        <v>69478806</v>
      </c>
      <c r="S84" s="341">
        <f t="shared" si="7"/>
        <v>0</v>
      </c>
      <c r="T84" s="341">
        <f t="shared" si="7"/>
        <v>72389305</v>
      </c>
      <c r="U84" s="341">
        <f t="shared" si="7"/>
        <v>0</v>
      </c>
      <c r="V84" s="341">
        <f t="shared" si="7"/>
        <v>84150638</v>
      </c>
      <c r="W84" s="341">
        <f t="shared" si="7"/>
        <v>32636383</v>
      </c>
      <c r="X84" s="791">
        <f t="shared" si="7"/>
        <v>117032226</v>
      </c>
      <c r="Y84" s="341">
        <f t="shared" si="7"/>
        <v>2410620810</v>
      </c>
      <c r="Z84" s="341">
        <f aca="true" t="shared" si="8" ref="Z84:AN84">SUM(Z50+Z83)</f>
        <v>3436317563</v>
      </c>
      <c r="AA84" s="341">
        <f t="shared" si="8"/>
        <v>1330033684</v>
      </c>
      <c r="AB84" s="341">
        <f t="shared" si="8"/>
        <v>833497249</v>
      </c>
      <c r="AC84" s="341">
        <f t="shared" si="8"/>
        <v>154000</v>
      </c>
      <c r="AD84" s="341">
        <f t="shared" si="8"/>
        <v>154000</v>
      </c>
      <c r="AE84" s="341">
        <f t="shared" si="8"/>
        <v>111500000</v>
      </c>
      <c r="AF84" s="341">
        <f t="shared" si="8"/>
        <v>112239000</v>
      </c>
      <c r="AG84" s="341">
        <f t="shared" si="8"/>
        <v>0</v>
      </c>
      <c r="AH84" s="341">
        <f t="shared" si="8"/>
        <v>27610695</v>
      </c>
      <c r="AI84" s="341">
        <f t="shared" si="8"/>
        <v>20610695</v>
      </c>
      <c r="AJ84" s="341">
        <f t="shared" si="8"/>
        <v>791550000</v>
      </c>
      <c r="AK84" s="341">
        <f t="shared" si="8"/>
        <v>792550000</v>
      </c>
      <c r="AL84" s="341">
        <f t="shared" si="8"/>
        <v>0</v>
      </c>
      <c r="AM84" s="341">
        <f t="shared" si="8"/>
        <v>47473786</v>
      </c>
      <c r="AN84" s="792">
        <f t="shared" si="8"/>
        <v>47473786</v>
      </c>
      <c r="AO84" s="342"/>
    </row>
    <row r="85" spans="1:41" s="354" customFormat="1" ht="20.25" customHeight="1" thickBot="1">
      <c r="A85" s="343" t="s">
        <v>94</v>
      </c>
      <c r="B85" s="344" t="s">
        <v>284</v>
      </c>
      <c r="C85" s="327">
        <f>E85+G85+I85+K85+O85+Q85+U85+W85+Y85+AA85+AC85+AE85+AJ85+AL85+S85+AG85+M85</f>
        <v>2606343525</v>
      </c>
      <c r="D85" s="327">
        <f>F85+H85+J85+L85+P85+R85+V85+X85+Z85+AB85+AD85+AF85+AK85+AM85+T85+AH85+N85</f>
        <v>2656518964</v>
      </c>
      <c r="E85" s="793">
        <v>1389348175</v>
      </c>
      <c r="F85" s="793">
        <v>1401074934</v>
      </c>
      <c r="G85" s="345">
        <v>295053345</v>
      </c>
      <c r="H85" s="345">
        <v>295609278</v>
      </c>
      <c r="I85" s="345">
        <v>881265152</v>
      </c>
      <c r="J85" s="345">
        <v>918726875</v>
      </c>
      <c r="K85" s="345">
        <v>0</v>
      </c>
      <c r="L85" s="345">
        <v>102500</v>
      </c>
      <c r="M85" s="345">
        <v>0</v>
      </c>
      <c r="N85" s="345">
        <v>0</v>
      </c>
      <c r="O85" s="345">
        <v>0</v>
      </c>
      <c r="P85" s="345">
        <v>0</v>
      </c>
      <c r="Q85" s="345">
        <v>0</v>
      </c>
      <c r="R85" s="345">
        <v>0</v>
      </c>
      <c r="S85" s="345"/>
      <c r="T85" s="345"/>
      <c r="U85" s="345">
        <v>0</v>
      </c>
      <c r="V85" s="346">
        <v>0</v>
      </c>
      <c r="W85" s="347">
        <v>0</v>
      </c>
      <c r="X85" s="348">
        <v>0</v>
      </c>
      <c r="Y85" s="793">
        <v>40676853</v>
      </c>
      <c r="Z85" s="793">
        <v>41005377</v>
      </c>
      <c r="AA85" s="345">
        <v>0</v>
      </c>
      <c r="AB85" s="345">
        <v>0</v>
      </c>
      <c r="AC85" s="345">
        <v>0</v>
      </c>
      <c r="AD85" s="345">
        <v>0</v>
      </c>
      <c r="AE85" s="345">
        <v>0</v>
      </c>
      <c r="AF85" s="349">
        <v>0</v>
      </c>
      <c r="AG85" s="349"/>
      <c r="AH85" s="349"/>
      <c r="AI85" s="349"/>
      <c r="AJ85" s="349">
        <v>0</v>
      </c>
      <c r="AK85" s="350">
        <v>0</v>
      </c>
      <c r="AL85" s="351">
        <v>0</v>
      </c>
      <c r="AM85" s="352">
        <v>0</v>
      </c>
      <c r="AN85" s="352">
        <v>0</v>
      </c>
      <c r="AO85" s="353"/>
    </row>
    <row r="86" spans="1:41" s="304" customFormat="1" ht="20.25" customHeight="1" thickBot="1">
      <c r="A86" s="343" t="s">
        <v>33</v>
      </c>
      <c r="B86" s="355" t="s">
        <v>515</v>
      </c>
      <c r="C86" s="341"/>
      <c r="D86" s="350"/>
      <c r="E86" s="356">
        <v>0</v>
      </c>
      <c r="F86" s="356"/>
      <c r="G86" s="357">
        <v>0</v>
      </c>
      <c r="H86" s="357"/>
      <c r="I86" s="357">
        <v>0</v>
      </c>
      <c r="J86" s="357"/>
      <c r="K86" s="357">
        <v>0</v>
      </c>
      <c r="L86" s="357"/>
      <c r="M86" s="357"/>
      <c r="N86" s="357"/>
      <c r="O86" s="357">
        <v>0</v>
      </c>
      <c r="P86" s="357"/>
      <c r="Q86" s="357">
        <v>0</v>
      </c>
      <c r="R86" s="357"/>
      <c r="S86" s="357"/>
      <c r="T86" s="357"/>
      <c r="U86" s="357">
        <v>0</v>
      </c>
      <c r="V86" s="358"/>
      <c r="W86" s="359">
        <v>0</v>
      </c>
      <c r="X86" s="348"/>
      <c r="Y86" s="356">
        <v>0</v>
      </c>
      <c r="Z86" s="356"/>
      <c r="AA86" s="357">
        <v>0</v>
      </c>
      <c r="AB86" s="357"/>
      <c r="AC86" s="357">
        <v>0</v>
      </c>
      <c r="AD86" s="357"/>
      <c r="AE86" s="357">
        <v>0</v>
      </c>
      <c r="AF86" s="358"/>
      <c r="AG86" s="358"/>
      <c r="AH86" s="358"/>
      <c r="AI86" s="358"/>
      <c r="AJ86" s="358">
        <v>0</v>
      </c>
      <c r="AK86" s="360"/>
      <c r="AL86" s="361">
        <v>0</v>
      </c>
      <c r="AM86" s="362"/>
      <c r="AN86" s="363"/>
      <c r="AO86" s="364"/>
    </row>
    <row r="87" spans="1:41" s="300" customFormat="1" ht="26.25" customHeight="1" thickBot="1">
      <c r="A87" s="343" t="s">
        <v>34</v>
      </c>
      <c r="B87" s="306" t="s">
        <v>36</v>
      </c>
      <c r="C87" s="792">
        <f>E87+G87+I87+K87+O87+Q87+U87+W87+Y87+AA87+AC87+AE87+AJ87+AL87+S87+AG87+M87</f>
        <v>8472041995</v>
      </c>
      <c r="D87" s="794">
        <f>F87+H87+J87+L87+P87+R87+V87+X87+Z87+AB87+AD87+AF87+AK87+AM87+T87+AH87+N87</f>
        <v>9572033466</v>
      </c>
      <c r="E87" s="365">
        <f aca="true" t="shared" si="9" ref="E87:AN87">SUM(E84+E85+E86)</f>
        <v>1492676693</v>
      </c>
      <c r="F87" s="365">
        <f t="shared" si="9"/>
        <v>1566664880</v>
      </c>
      <c r="G87" s="365">
        <f t="shared" si="9"/>
        <v>317130345</v>
      </c>
      <c r="H87" s="365">
        <f t="shared" si="9"/>
        <v>328512294</v>
      </c>
      <c r="I87" s="365">
        <f t="shared" si="9"/>
        <v>1714353684</v>
      </c>
      <c r="J87" s="365">
        <f t="shared" si="9"/>
        <v>1987393883</v>
      </c>
      <c r="K87" s="365">
        <f t="shared" si="9"/>
        <v>14700000</v>
      </c>
      <c r="L87" s="365">
        <f t="shared" si="9"/>
        <v>14294500</v>
      </c>
      <c r="M87" s="365">
        <f t="shared" si="9"/>
        <v>0</v>
      </c>
      <c r="N87" s="365">
        <f t="shared" si="9"/>
        <v>1547707</v>
      </c>
      <c r="O87" s="365">
        <f t="shared" si="9"/>
        <v>41269543</v>
      </c>
      <c r="P87" s="365">
        <f t="shared" si="9"/>
        <v>39721557</v>
      </c>
      <c r="Q87" s="365">
        <f t="shared" si="9"/>
        <v>174740000</v>
      </c>
      <c r="R87" s="365">
        <f t="shared" si="9"/>
        <v>69478806</v>
      </c>
      <c r="S87" s="365">
        <f t="shared" si="9"/>
        <v>0</v>
      </c>
      <c r="T87" s="365">
        <f t="shared" si="9"/>
        <v>72389305</v>
      </c>
      <c r="U87" s="365">
        <f t="shared" si="9"/>
        <v>0</v>
      </c>
      <c r="V87" s="365">
        <f t="shared" si="9"/>
        <v>84150638</v>
      </c>
      <c r="W87" s="365">
        <f t="shared" si="9"/>
        <v>32636383</v>
      </c>
      <c r="X87" s="365">
        <f t="shared" si="9"/>
        <v>117032226</v>
      </c>
      <c r="Y87" s="365">
        <f t="shared" si="9"/>
        <v>2451297663</v>
      </c>
      <c r="Z87" s="365">
        <f t="shared" si="9"/>
        <v>3477322940</v>
      </c>
      <c r="AA87" s="365">
        <f t="shared" si="9"/>
        <v>1330033684</v>
      </c>
      <c r="AB87" s="365">
        <f t="shared" si="9"/>
        <v>833497249</v>
      </c>
      <c r="AC87" s="365">
        <f t="shared" si="9"/>
        <v>154000</v>
      </c>
      <c r="AD87" s="365">
        <f t="shared" si="9"/>
        <v>154000</v>
      </c>
      <c r="AE87" s="365">
        <f t="shared" si="9"/>
        <v>111500000</v>
      </c>
      <c r="AF87" s="365">
        <f t="shared" si="9"/>
        <v>112239000</v>
      </c>
      <c r="AG87" s="365">
        <f t="shared" si="9"/>
        <v>0</v>
      </c>
      <c r="AH87" s="365">
        <f t="shared" si="9"/>
        <v>27610695</v>
      </c>
      <c r="AI87" s="365">
        <f t="shared" si="9"/>
        <v>20610695</v>
      </c>
      <c r="AJ87" s="365">
        <f t="shared" si="9"/>
        <v>791550000</v>
      </c>
      <c r="AK87" s="365">
        <f t="shared" si="9"/>
        <v>792550000</v>
      </c>
      <c r="AL87" s="365">
        <f t="shared" si="9"/>
        <v>0</v>
      </c>
      <c r="AM87" s="365">
        <f t="shared" si="9"/>
        <v>47473786</v>
      </c>
      <c r="AN87" s="365">
        <f t="shared" si="9"/>
        <v>47473786</v>
      </c>
      <c r="AO87" s="366"/>
    </row>
    <row r="88" spans="1:41" ht="12">
      <c r="A88" s="262"/>
      <c r="B88" s="301"/>
      <c r="C88" s="301"/>
      <c r="D88" s="301"/>
      <c r="K88" s="301"/>
      <c r="L88" s="301"/>
      <c r="M88" s="301"/>
      <c r="N88" s="301"/>
      <c r="O88" s="301"/>
      <c r="P88" s="301"/>
      <c r="Q88" s="301"/>
      <c r="R88" s="301"/>
      <c r="S88" s="301"/>
      <c r="T88" s="301"/>
      <c r="AA88" s="301"/>
      <c r="AB88" s="301"/>
      <c r="AN88" s="304"/>
      <c r="AO88" s="302"/>
    </row>
    <row r="89" spans="1:41" ht="12">
      <c r="A89" s="262"/>
      <c r="B89" s="263" t="s">
        <v>16</v>
      </c>
      <c r="C89" s="301"/>
      <c r="D89" s="301"/>
      <c r="F89" s="301"/>
      <c r="J89" s="301"/>
      <c r="L89" s="301"/>
      <c r="Y89" s="301"/>
      <c r="Z89" s="301"/>
      <c r="AJ89" s="301"/>
      <c r="AK89" s="301"/>
      <c r="AO89" s="301">
        <f>SUM(AO87-AO88)</f>
        <v>0</v>
      </c>
    </row>
    <row r="90" spans="1:28" ht="12">
      <c r="A90" s="262"/>
      <c r="C90" s="301"/>
      <c r="D90" s="301"/>
      <c r="H90" s="301"/>
      <c r="O90" s="301"/>
      <c r="P90" s="301"/>
      <c r="R90" s="301"/>
      <c r="Y90" s="301"/>
      <c r="Z90" s="301"/>
      <c r="AA90" s="301"/>
      <c r="AB90" s="301"/>
    </row>
    <row r="91" spans="1:28" ht="12">
      <c r="A91" s="262"/>
      <c r="C91" s="301"/>
      <c r="D91" s="301"/>
      <c r="T91" s="301"/>
      <c r="AA91" s="301"/>
      <c r="AB91" s="301"/>
    </row>
    <row r="92" spans="1:26" ht="12">
      <c r="A92" s="262"/>
      <c r="P92" s="301"/>
      <c r="R92" s="301"/>
      <c r="Y92" s="301"/>
      <c r="Z92" s="301"/>
    </row>
    <row r="93" spans="1:16" ht="12">
      <c r="A93" s="262"/>
      <c r="C93" s="301"/>
      <c r="D93" s="301"/>
      <c r="P93" s="301"/>
    </row>
    <row r="94" spans="1:18" ht="12">
      <c r="A94" s="262"/>
      <c r="R94" s="301"/>
    </row>
    <row r="95" ht="12">
      <c r="A95" s="262"/>
    </row>
    <row r="96" spans="1:6" ht="12">
      <c r="A96" s="262"/>
      <c r="F96" s="263" t="s">
        <v>16</v>
      </c>
    </row>
    <row r="97" ht="12">
      <c r="A97" s="262"/>
    </row>
    <row r="98" ht="12">
      <c r="A98" s="262"/>
    </row>
    <row r="99" spans="1:11" ht="12">
      <c r="A99" s="262"/>
      <c r="K99" s="263" t="s">
        <v>16</v>
      </c>
    </row>
    <row r="100" ht="12">
      <c r="A100" s="262"/>
    </row>
    <row r="101" ht="12">
      <c r="A101" s="262"/>
    </row>
    <row r="102" ht="12">
      <c r="A102" s="262"/>
    </row>
    <row r="103" ht="12">
      <c r="A103" s="262"/>
    </row>
    <row r="104" ht="12">
      <c r="A104" s="262"/>
    </row>
    <row r="105" ht="12">
      <c r="A105" s="262"/>
    </row>
    <row r="106" ht="12">
      <c r="A106" s="262"/>
    </row>
    <row r="107" ht="12">
      <c r="A107" s="262"/>
    </row>
    <row r="108" ht="12">
      <c r="A108" s="262"/>
    </row>
    <row r="109" ht="12">
      <c r="A109" s="262"/>
    </row>
    <row r="110" ht="12">
      <c r="A110" s="262"/>
    </row>
    <row r="111" ht="12">
      <c r="A111" s="262"/>
    </row>
    <row r="112" ht="12">
      <c r="A112" s="262"/>
    </row>
    <row r="113" ht="12">
      <c r="A113" s="262"/>
    </row>
    <row r="114" ht="12">
      <c r="A114" s="262"/>
    </row>
    <row r="115" ht="12">
      <c r="A115" s="262"/>
    </row>
    <row r="116" ht="12">
      <c r="A116" s="262"/>
    </row>
    <row r="117" ht="12">
      <c r="A117" s="262"/>
    </row>
    <row r="118" ht="12">
      <c r="A118" s="262"/>
    </row>
    <row r="119" ht="12">
      <c r="A119" s="262"/>
    </row>
    <row r="120" ht="12">
      <c r="A120" s="262"/>
    </row>
    <row r="121" ht="12">
      <c r="A121" s="262"/>
    </row>
    <row r="122" ht="12">
      <c r="A122" s="262"/>
    </row>
    <row r="123" ht="12">
      <c r="A123" s="262"/>
    </row>
    <row r="124" ht="12">
      <c r="A124" s="262"/>
    </row>
    <row r="125" ht="12">
      <c r="A125" s="262"/>
    </row>
    <row r="126" ht="12">
      <c r="A126" s="262"/>
    </row>
    <row r="127" ht="12">
      <c r="A127" s="262"/>
    </row>
    <row r="128" ht="12">
      <c r="A128" s="262"/>
    </row>
    <row r="129" ht="12">
      <c r="A129" s="262"/>
    </row>
    <row r="130" ht="12">
      <c r="A130" s="262"/>
    </row>
    <row r="131" ht="12">
      <c r="A131" s="262"/>
    </row>
    <row r="132" ht="12">
      <c r="A132" s="262"/>
    </row>
    <row r="133" ht="12">
      <c r="A133" s="262"/>
    </row>
    <row r="134" ht="12">
      <c r="A134" s="262"/>
    </row>
    <row r="135" ht="12">
      <c r="A135" s="262"/>
    </row>
    <row r="136" ht="12">
      <c r="A136" s="262"/>
    </row>
    <row r="137" ht="12">
      <c r="A137" s="262"/>
    </row>
    <row r="138" ht="12">
      <c r="A138" s="262"/>
    </row>
    <row r="139" ht="12">
      <c r="A139" s="262"/>
    </row>
    <row r="140" ht="12">
      <c r="A140" s="262"/>
    </row>
  </sheetData>
  <sheetProtection/>
  <mergeCells count="84">
    <mergeCell ref="AN8:AN11"/>
    <mergeCell ref="AJ12:AK12"/>
    <mergeCell ref="U12:V12"/>
    <mergeCell ref="W12:X12"/>
    <mergeCell ref="AE12:AF12"/>
    <mergeCell ref="AG12:AH12"/>
    <mergeCell ref="AH8:AH11"/>
    <mergeCell ref="AI8:AI11"/>
    <mergeCell ref="AJ8:AJ11"/>
    <mergeCell ref="AK8:AK11"/>
    <mergeCell ref="AC8:AC11"/>
    <mergeCell ref="AL8:AL11"/>
    <mergeCell ref="AM8:AM11"/>
    <mergeCell ref="AD8:AD11"/>
    <mergeCell ref="AE8:AE11"/>
    <mergeCell ref="AF8:AF11"/>
    <mergeCell ref="AG8:AG11"/>
    <mergeCell ref="W8:W11"/>
    <mergeCell ref="X8:X11"/>
    <mergeCell ref="Y8:Y11"/>
    <mergeCell ref="Z8:Z11"/>
    <mergeCell ref="AA8:AA11"/>
    <mergeCell ref="AB8:AB11"/>
    <mergeCell ref="Q8:Q11"/>
    <mergeCell ref="R8:R11"/>
    <mergeCell ref="S8:S11"/>
    <mergeCell ref="T8:T11"/>
    <mergeCell ref="U8:U11"/>
    <mergeCell ref="V8:V11"/>
    <mergeCell ref="K8:K11"/>
    <mergeCell ref="L8:L11"/>
    <mergeCell ref="M8:M11"/>
    <mergeCell ref="N8:N11"/>
    <mergeCell ref="O8:O11"/>
    <mergeCell ref="P8:P11"/>
    <mergeCell ref="AE7:AF7"/>
    <mergeCell ref="AG7:AI7"/>
    <mergeCell ref="C8:C11"/>
    <mergeCell ref="D8:D11"/>
    <mergeCell ref="E8:E11"/>
    <mergeCell ref="F8:F11"/>
    <mergeCell ref="G8:G11"/>
    <mergeCell ref="H8:H11"/>
    <mergeCell ref="I8:I11"/>
    <mergeCell ref="J8:J11"/>
    <mergeCell ref="Y6:Z7"/>
    <mergeCell ref="AA6:AB7"/>
    <mergeCell ref="AC6:AI6"/>
    <mergeCell ref="AJ6:AK7"/>
    <mergeCell ref="O7:P7"/>
    <mergeCell ref="Q7:R7"/>
    <mergeCell ref="S7:T7"/>
    <mergeCell ref="U7:V7"/>
    <mergeCell ref="W7:X7"/>
    <mergeCell ref="AC7:AD7"/>
    <mergeCell ref="G6:H7"/>
    <mergeCell ref="I6:J7"/>
    <mergeCell ref="K6:L7"/>
    <mergeCell ref="M6:N7"/>
    <mergeCell ref="O6:T6"/>
    <mergeCell ref="U6:X6"/>
    <mergeCell ref="AJ1:AK1"/>
    <mergeCell ref="A2:AN2"/>
    <mergeCell ref="A3:AN3"/>
    <mergeCell ref="A5:A11"/>
    <mergeCell ref="B5:B11"/>
    <mergeCell ref="C5:D7"/>
    <mergeCell ref="E5:X5"/>
    <mergeCell ref="Y5:AK5"/>
    <mergeCell ref="AL5:AN7"/>
    <mergeCell ref="E6:F7"/>
    <mergeCell ref="C12:D12"/>
    <mergeCell ref="E12:F12"/>
    <mergeCell ref="G12:H12"/>
    <mergeCell ref="I12:J12"/>
    <mergeCell ref="K12:L12"/>
    <mergeCell ref="M12:N12"/>
    <mergeCell ref="AL12:AM12"/>
    <mergeCell ref="O12:P12"/>
    <mergeCell ref="Q12:R12"/>
    <mergeCell ref="S12:T12"/>
    <mergeCell ref="Y12:Z12"/>
    <mergeCell ref="AA12:AB12"/>
    <mergeCell ref="AC12:AD12"/>
  </mergeCells>
  <printOptions horizontalCentered="1" verticalCentered="1"/>
  <pageMargins left="0" right="0" top="0.15748031496062992" bottom="0.11811023622047245" header="0" footer="0"/>
  <pageSetup horizontalDpi="600" verticalDpi="600" orientation="landscape" paperSize="8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AG56"/>
  <sheetViews>
    <sheetView zoomScale="80" zoomScaleNormal="80" workbookViewId="0" topLeftCell="A2">
      <pane xSplit="1" ySplit="13" topLeftCell="B15" activePane="bottomRight" state="frozen"/>
      <selection pane="topLeft" activeCell="A2" sqref="A2"/>
      <selection pane="topRight" activeCell="B2" sqref="B2"/>
      <selection pane="bottomLeft" activeCell="A15" sqref="A15"/>
      <selection pane="bottomRight" activeCell="AJ46" sqref="AJ46"/>
    </sheetView>
  </sheetViews>
  <sheetFormatPr defaultColWidth="9.00390625" defaultRowHeight="12.75"/>
  <cols>
    <col min="1" max="1" width="7.375" style="262" customWidth="1"/>
    <col min="2" max="2" width="38.75390625" style="263" customWidth="1"/>
    <col min="3" max="30" width="13.625" style="263" customWidth="1"/>
    <col min="31" max="31" width="13.625" style="263" hidden="1" customWidth="1"/>
    <col min="32" max="16384" width="9.125" style="263" customWidth="1"/>
  </cols>
  <sheetData>
    <row r="1" spans="6:10" ht="12" customHeight="1" hidden="1">
      <c r="F1" s="1066"/>
      <c r="G1" s="1066"/>
      <c r="H1" s="1066"/>
      <c r="I1" s="1066"/>
      <c r="J1" s="264"/>
    </row>
    <row r="2" spans="6:10" ht="12">
      <c r="F2" s="1008"/>
      <c r="G2" s="1008"/>
      <c r="H2" s="1008"/>
      <c r="I2" s="1008"/>
      <c r="J2" s="265"/>
    </row>
    <row r="3" spans="2:27" ht="15.75" customHeight="1">
      <c r="B3" s="263" t="s">
        <v>0</v>
      </c>
      <c r="F3" s="262"/>
      <c r="G3" s="262"/>
      <c r="H3" s="262"/>
      <c r="I3" s="262"/>
      <c r="J3" s="262"/>
      <c r="AA3" s="263" t="s">
        <v>426</v>
      </c>
    </row>
    <row r="4" spans="1:3" ht="15.75" customHeight="1">
      <c r="A4" s="266"/>
      <c r="B4" s="266"/>
      <c r="C4" s="266"/>
    </row>
    <row r="5" spans="1:31" ht="12">
      <c r="A5" s="1007" t="s">
        <v>804</v>
      </c>
      <c r="B5" s="1007"/>
      <c r="C5" s="1007"/>
      <c r="D5" s="1007"/>
      <c r="E5" s="1007"/>
      <c r="F5" s="1007"/>
      <c r="G5" s="1007"/>
      <c r="H5" s="1007"/>
      <c r="I5" s="1007"/>
      <c r="J5" s="1007"/>
      <c r="K5" s="1007"/>
      <c r="L5" s="1007"/>
      <c r="M5" s="1007"/>
      <c r="N5" s="1007"/>
      <c r="O5" s="1007"/>
      <c r="P5" s="1007"/>
      <c r="Q5" s="1007"/>
      <c r="R5" s="1007"/>
      <c r="S5" s="1007"/>
      <c r="T5" s="1007"/>
      <c r="U5" s="1007"/>
      <c r="V5" s="1007"/>
      <c r="W5" s="1007"/>
      <c r="X5" s="1007"/>
      <c r="Y5" s="1007"/>
      <c r="Z5" s="1007"/>
      <c r="AA5" s="1007"/>
      <c r="AB5" s="1007"/>
      <c r="AC5" s="1007"/>
      <c r="AD5" s="1007"/>
      <c r="AE5" s="1007"/>
    </row>
    <row r="6" spans="1:31" ht="12">
      <c r="A6" s="1008" t="s">
        <v>1</v>
      </c>
      <c r="B6" s="1008"/>
      <c r="C6" s="1008"/>
      <c r="D6" s="1008"/>
      <c r="E6" s="1008"/>
      <c r="F6" s="1008"/>
      <c r="G6" s="1008"/>
      <c r="H6" s="1008"/>
      <c r="I6" s="1008"/>
      <c r="J6" s="1008"/>
      <c r="K6" s="1008"/>
      <c r="L6" s="1008"/>
      <c r="M6" s="1008"/>
      <c r="N6" s="1008"/>
      <c r="O6" s="1008"/>
      <c r="P6" s="1008"/>
      <c r="Q6" s="1008"/>
      <c r="R6" s="1008"/>
      <c r="S6" s="1008"/>
      <c r="T6" s="1008"/>
      <c r="U6" s="1008"/>
      <c r="V6" s="1008"/>
      <c r="W6" s="1008"/>
      <c r="X6" s="1008"/>
      <c r="Y6" s="1008"/>
      <c r="Z6" s="1008"/>
      <c r="AA6" s="1008"/>
      <c r="AB6" s="1008"/>
      <c r="AC6" s="1008"/>
      <c r="AD6" s="1008"/>
      <c r="AE6" s="1008"/>
    </row>
    <row r="7" spans="1:8" ht="15.75" customHeight="1" thickBot="1">
      <c r="A7" s="267"/>
      <c r="B7" s="268"/>
      <c r="C7" s="268"/>
      <c r="D7" s="268"/>
      <c r="E7" s="268"/>
      <c r="F7" s="268"/>
      <c r="G7" s="268"/>
      <c r="H7" s="268"/>
    </row>
    <row r="8" spans="1:32" ht="37.5" customHeight="1" thickBot="1">
      <c r="A8" s="1067" t="s">
        <v>248</v>
      </c>
      <c r="B8" s="1070" t="s">
        <v>14</v>
      </c>
      <c r="C8" s="1059" t="s">
        <v>424</v>
      </c>
      <c r="D8" s="1060"/>
      <c r="E8" s="1059" t="s">
        <v>2</v>
      </c>
      <c r="F8" s="1060"/>
      <c r="G8" s="1065" t="s">
        <v>3</v>
      </c>
      <c r="H8" s="1060"/>
      <c r="I8" s="1060"/>
      <c r="J8" s="1060"/>
      <c r="K8" s="1060"/>
      <c r="L8" s="1060"/>
      <c r="M8" s="1053" t="s">
        <v>4</v>
      </c>
      <c r="N8" s="1054"/>
      <c r="O8" s="1054"/>
      <c r="P8" s="1054"/>
      <c r="Q8" s="1054"/>
      <c r="R8" s="1054"/>
      <c r="S8" s="1054"/>
      <c r="T8" s="1054"/>
      <c r="U8" s="1054"/>
      <c r="V8" s="1054"/>
      <c r="W8" s="1053" t="s">
        <v>5</v>
      </c>
      <c r="X8" s="1054"/>
      <c r="Y8" s="1054"/>
      <c r="Z8" s="1054"/>
      <c r="AA8" s="1054"/>
      <c r="AB8" s="1054"/>
      <c r="AC8" s="1044" t="s">
        <v>12</v>
      </c>
      <c r="AD8" s="1045"/>
      <c r="AE8" s="1046"/>
      <c r="AF8" s="304"/>
    </row>
    <row r="9" spans="1:32" ht="15" customHeight="1">
      <c r="A9" s="1068"/>
      <c r="B9" s="1071"/>
      <c r="C9" s="1061"/>
      <c r="D9" s="1062"/>
      <c r="E9" s="1061"/>
      <c r="F9" s="1062"/>
      <c r="G9" s="1044" t="s">
        <v>8</v>
      </c>
      <c r="H9" s="1045"/>
      <c r="I9" s="1044" t="s">
        <v>427</v>
      </c>
      <c r="J9" s="1045"/>
      <c r="K9" s="1044" t="s">
        <v>9</v>
      </c>
      <c r="L9" s="1045"/>
      <c r="M9" s="1044" t="s">
        <v>4</v>
      </c>
      <c r="N9" s="1045"/>
      <c r="O9" s="1044" t="s">
        <v>10</v>
      </c>
      <c r="P9" s="1045"/>
      <c r="Q9" s="1044" t="s">
        <v>11</v>
      </c>
      <c r="R9" s="1045"/>
      <c r="S9" s="1044" t="s">
        <v>425</v>
      </c>
      <c r="T9" s="1045"/>
      <c r="U9" s="1044" t="s">
        <v>74</v>
      </c>
      <c r="V9" s="1045"/>
      <c r="W9" s="1047" t="s">
        <v>5</v>
      </c>
      <c r="X9" s="1048"/>
      <c r="Y9" s="1057" t="s">
        <v>428</v>
      </c>
      <c r="Z9" s="1048"/>
      <c r="AA9" s="1057" t="s">
        <v>429</v>
      </c>
      <c r="AB9" s="1048"/>
      <c r="AC9" s="1047"/>
      <c r="AD9" s="1048"/>
      <c r="AE9" s="1049"/>
      <c r="AF9" s="304"/>
    </row>
    <row r="10" spans="1:32" ht="12.75" customHeight="1">
      <c r="A10" s="1068"/>
      <c r="B10" s="1071"/>
      <c r="C10" s="1061"/>
      <c r="D10" s="1062"/>
      <c r="E10" s="1061"/>
      <c r="F10" s="1062"/>
      <c r="G10" s="1047"/>
      <c r="H10" s="1048"/>
      <c r="I10" s="1047"/>
      <c r="J10" s="1048"/>
      <c r="K10" s="1047"/>
      <c r="L10" s="1048"/>
      <c r="M10" s="1047"/>
      <c r="N10" s="1048"/>
      <c r="O10" s="1047"/>
      <c r="P10" s="1048"/>
      <c r="Q10" s="1047"/>
      <c r="R10" s="1048"/>
      <c r="S10" s="1047"/>
      <c r="T10" s="1048"/>
      <c r="U10" s="1047"/>
      <c r="V10" s="1048"/>
      <c r="W10" s="1047"/>
      <c r="X10" s="1048"/>
      <c r="Y10" s="1057"/>
      <c r="Z10" s="1048"/>
      <c r="AA10" s="1057"/>
      <c r="AB10" s="1048"/>
      <c r="AC10" s="1047"/>
      <c r="AD10" s="1048"/>
      <c r="AE10" s="1049"/>
      <c r="AF10" s="304"/>
    </row>
    <row r="11" spans="1:32" ht="15" customHeight="1">
      <c r="A11" s="1068"/>
      <c r="B11" s="1071"/>
      <c r="C11" s="1061"/>
      <c r="D11" s="1062"/>
      <c r="E11" s="1061"/>
      <c r="F11" s="1062"/>
      <c r="G11" s="1047"/>
      <c r="H11" s="1048"/>
      <c r="I11" s="1047"/>
      <c r="J11" s="1048"/>
      <c r="K11" s="1047"/>
      <c r="L11" s="1048"/>
      <c r="M11" s="1047"/>
      <c r="N11" s="1048"/>
      <c r="O11" s="1047"/>
      <c r="P11" s="1048"/>
      <c r="Q11" s="1047"/>
      <c r="R11" s="1048"/>
      <c r="S11" s="1047"/>
      <c r="T11" s="1048"/>
      <c r="U11" s="1047"/>
      <c r="V11" s="1048"/>
      <c r="W11" s="1047"/>
      <c r="X11" s="1048"/>
      <c r="Y11" s="1057"/>
      <c r="Z11" s="1048"/>
      <c r="AA11" s="1057"/>
      <c r="AB11" s="1048"/>
      <c r="AC11" s="1047"/>
      <c r="AD11" s="1048"/>
      <c r="AE11" s="1049"/>
      <c r="AF11" s="304"/>
    </row>
    <row r="12" spans="1:32" ht="22.5" customHeight="1" thickBot="1">
      <c r="A12" s="1068"/>
      <c r="B12" s="1071"/>
      <c r="C12" s="1073"/>
      <c r="D12" s="1074"/>
      <c r="E12" s="1063"/>
      <c r="F12" s="1064"/>
      <c r="G12" s="1050"/>
      <c r="H12" s="1051"/>
      <c r="I12" s="1050"/>
      <c r="J12" s="1051"/>
      <c r="K12" s="1050"/>
      <c r="L12" s="1051"/>
      <c r="M12" s="1050"/>
      <c r="N12" s="1051"/>
      <c r="O12" s="1050"/>
      <c r="P12" s="1051"/>
      <c r="Q12" s="1050"/>
      <c r="R12" s="1051"/>
      <c r="S12" s="1050"/>
      <c r="T12" s="1051"/>
      <c r="U12" s="1050"/>
      <c r="V12" s="1051"/>
      <c r="W12" s="1055"/>
      <c r="X12" s="1056"/>
      <c r="Y12" s="1058"/>
      <c r="Z12" s="1056"/>
      <c r="AA12" s="1058"/>
      <c r="AB12" s="1056"/>
      <c r="AC12" s="1050"/>
      <c r="AD12" s="1051"/>
      <c r="AE12" s="1052"/>
      <c r="AF12" s="304"/>
    </row>
    <row r="13" spans="1:31" ht="43.5" customHeight="1" thickBot="1">
      <c r="A13" s="1069"/>
      <c r="B13" s="1072"/>
      <c r="C13" s="237" t="s">
        <v>420</v>
      </c>
      <c r="D13" s="238" t="s">
        <v>421</v>
      </c>
      <c r="E13" s="237" t="s">
        <v>420</v>
      </c>
      <c r="F13" s="238" t="s">
        <v>421</v>
      </c>
      <c r="G13" s="237" t="s">
        <v>420</v>
      </c>
      <c r="H13" s="238" t="s">
        <v>421</v>
      </c>
      <c r="I13" s="237" t="s">
        <v>420</v>
      </c>
      <c r="J13" s="238" t="s">
        <v>421</v>
      </c>
      <c r="K13" s="237" t="s">
        <v>420</v>
      </c>
      <c r="L13" s="238" t="s">
        <v>421</v>
      </c>
      <c r="M13" s="237" t="s">
        <v>420</v>
      </c>
      <c r="N13" s="238" t="s">
        <v>421</v>
      </c>
      <c r="O13" s="237" t="s">
        <v>420</v>
      </c>
      <c r="P13" s="238" t="s">
        <v>421</v>
      </c>
      <c r="Q13" s="237" t="s">
        <v>420</v>
      </c>
      <c r="R13" s="238" t="s">
        <v>421</v>
      </c>
      <c r="S13" s="237" t="s">
        <v>420</v>
      </c>
      <c r="T13" s="238" t="s">
        <v>421</v>
      </c>
      <c r="U13" s="237" t="s">
        <v>420</v>
      </c>
      <c r="V13" s="238" t="s">
        <v>421</v>
      </c>
      <c r="W13" s="237" t="s">
        <v>420</v>
      </c>
      <c r="X13" s="238" t="s">
        <v>421</v>
      </c>
      <c r="Y13" s="237" t="s">
        <v>420</v>
      </c>
      <c r="Z13" s="238" t="s">
        <v>421</v>
      </c>
      <c r="AA13" s="237" t="s">
        <v>420</v>
      </c>
      <c r="AB13" s="238" t="s">
        <v>421</v>
      </c>
      <c r="AC13" s="237" t="s">
        <v>420</v>
      </c>
      <c r="AD13" s="238" t="s">
        <v>421</v>
      </c>
      <c r="AE13" s="238" t="s">
        <v>422</v>
      </c>
    </row>
    <row r="14" spans="1:32" ht="15.75" customHeight="1" thickBot="1">
      <c r="A14" s="806">
        <v>1</v>
      </c>
      <c r="B14" s="269">
        <v>2</v>
      </c>
      <c r="C14" s="1041">
        <v>3</v>
      </c>
      <c r="D14" s="1042"/>
      <c r="E14" s="1041">
        <v>4</v>
      </c>
      <c r="F14" s="1042"/>
      <c r="G14" s="1043">
        <v>5</v>
      </c>
      <c r="H14" s="1042"/>
      <c r="I14" s="1043">
        <v>6</v>
      </c>
      <c r="J14" s="1042"/>
      <c r="K14" s="1043">
        <v>7</v>
      </c>
      <c r="L14" s="1042"/>
      <c r="M14" s="1043">
        <v>8</v>
      </c>
      <c r="N14" s="1042"/>
      <c r="O14" s="1043">
        <v>9</v>
      </c>
      <c r="P14" s="1042"/>
      <c r="Q14" s="1043">
        <v>10</v>
      </c>
      <c r="R14" s="1042"/>
      <c r="S14" s="1043">
        <v>11</v>
      </c>
      <c r="T14" s="1042"/>
      <c r="U14" s="1043">
        <v>12</v>
      </c>
      <c r="V14" s="1042"/>
      <c r="W14" s="1043">
        <v>13</v>
      </c>
      <c r="X14" s="1042"/>
      <c r="Y14" s="1043">
        <v>14</v>
      </c>
      <c r="Z14" s="1042"/>
      <c r="AA14" s="1043">
        <v>15</v>
      </c>
      <c r="AB14" s="1042"/>
      <c r="AC14" s="1041">
        <v>16</v>
      </c>
      <c r="AD14" s="1042"/>
      <c r="AE14" s="807"/>
      <c r="AF14" s="304"/>
    </row>
    <row r="15" spans="1:31" ht="16.5" customHeight="1">
      <c r="A15" s="912" t="s">
        <v>18</v>
      </c>
      <c r="B15" s="266" t="s">
        <v>19</v>
      </c>
      <c r="C15" s="270"/>
      <c r="D15" s="271"/>
      <c r="E15" s="272"/>
      <c r="F15" s="273"/>
      <c r="G15" s="273"/>
      <c r="H15" s="273"/>
      <c r="I15" s="273"/>
      <c r="J15" s="273"/>
      <c r="K15" s="273"/>
      <c r="L15" s="273"/>
      <c r="M15" s="273"/>
      <c r="N15" s="273"/>
      <c r="O15" s="273"/>
      <c r="P15" s="273"/>
      <c r="Q15" s="273"/>
      <c r="R15" s="273"/>
      <c r="S15" s="273"/>
      <c r="T15" s="273"/>
      <c r="U15" s="273"/>
      <c r="V15" s="273"/>
      <c r="W15" s="273"/>
      <c r="X15" s="273"/>
      <c r="Y15" s="273"/>
      <c r="Z15" s="273"/>
      <c r="AA15" s="273"/>
      <c r="AB15" s="274"/>
      <c r="AC15" s="275"/>
      <c r="AD15" s="275"/>
      <c r="AE15" s="913"/>
    </row>
    <row r="16" spans="1:31" ht="25.5" customHeight="1">
      <c r="A16" s="914" t="s">
        <v>430</v>
      </c>
      <c r="B16" s="804" t="s">
        <v>431</v>
      </c>
      <c r="C16" s="799">
        <f aca="true" t="shared" si="0" ref="C16:C34">E16+G16+I16+K16+M16+O16+Q16+S16+U16+W16+Y16+AA16+AC16</f>
        <v>2540000</v>
      </c>
      <c r="D16" s="799">
        <f aca="true" t="shared" si="1" ref="D16:D34">F16+H16+J16+L16+N16+P16+R16+T16+V16+X16+Z16+AB16+AD16</f>
        <v>2542000</v>
      </c>
      <c r="E16" s="276"/>
      <c r="F16" s="277"/>
      <c r="G16" s="277"/>
      <c r="H16" s="277"/>
      <c r="I16" s="277"/>
      <c r="J16" s="277"/>
      <c r="K16" s="277"/>
      <c r="L16" s="277"/>
      <c r="M16" s="277">
        <v>2000000</v>
      </c>
      <c r="N16" s="277">
        <v>2000000</v>
      </c>
      <c r="O16" s="277">
        <v>540000</v>
      </c>
      <c r="P16" s="277">
        <v>542000</v>
      </c>
      <c r="Q16" s="277"/>
      <c r="R16" s="277"/>
      <c r="S16" s="277"/>
      <c r="T16" s="277"/>
      <c r="U16" s="277"/>
      <c r="V16" s="277"/>
      <c r="W16" s="277"/>
      <c r="X16" s="277"/>
      <c r="Y16" s="277"/>
      <c r="Z16" s="277"/>
      <c r="AA16" s="277"/>
      <c r="AB16" s="278"/>
      <c r="AC16" s="277"/>
      <c r="AD16" s="277"/>
      <c r="AE16" s="915"/>
    </row>
    <row r="17" spans="1:31" ht="26.25" customHeight="1">
      <c r="A17" s="800" t="s">
        <v>20</v>
      </c>
      <c r="B17" s="804" t="s">
        <v>432</v>
      </c>
      <c r="C17" s="799">
        <f t="shared" si="0"/>
        <v>286645000</v>
      </c>
      <c r="D17" s="799">
        <f t="shared" si="1"/>
        <v>406793000</v>
      </c>
      <c r="E17" s="276"/>
      <c r="F17" s="277"/>
      <c r="G17" s="277"/>
      <c r="H17" s="277"/>
      <c r="I17" s="277"/>
      <c r="J17" s="277"/>
      <c r="K17" s="277"/>
      <c r="L17" s="277"/>
      <c r="M17" s="277">
        <v>17500000</v>
      </c>
      <c r="N17" s="277">
        <v>136648000</v>
      </c>
      <c r="O17" s="277"/>
      <c r="P17" s="277"/>
      <c r="Q17" s="277"/>
      <c r="R17" s="277"/>
      <c r="S17" s="277"/>
      <c r="T17" s="277"/>
      <c r="U17" s="277"/>
      <c r="V17" s="277"/>
      <c r="W17" s="277">
        <v>269145000</v>
      </c>
      <c r="X17" s="277">
        <v>270145000</v>
      </c>
      <c r="Y17" s="277"/>
      <c r="Z17" s="277"/>
      <c r="AA17" s="277"/>
      <c r="AB17" s="278"/>
      <c r="AC17" s="277"/>
      <c r="AD17" s="277"/>
      <c r="AE17" s="915"/>
    </row>
    <row r="18" spans="1:31" ht="26.25" customHeight="1">
      <c r="A18" s="800" t="s">
        <v>21</v>
      </c>
      <c r="B18" s="804" t="s">
        <v>434</v>
      </c>
      <c r="C18" s="799">
        <f t="shared" si="0"/>
        <v>1447700656</v>
      </c>
      <c r="D18" s="799">
        <f t="shared" si="1"/>
        <v>1504238462</v>
      </c>
      <c r="E18" s="276">
        <v>1447700656</v>
      </c>
      <c r="F18" s="277">
        <v>1503865128</v>
      </c>
      <c r="G18" s="277"/>
      <c r="H18" s="277"/>
      <c r="I18" s="277"/>
      <c r="J18" s="277"/>
      <c r="K18" s="277"/>
      <c r="L18" s="277"/>
      <c r="M18" s="277"/>
      <c r="N18" s="277"/>
      <c r="O18" s="277"/>
      <c r="P18" s="277"/>
      <c r="Q18" s="277"/>
      <c r="R18" s="277"/>
      <c r="S18" s="277"/>
      <c r="T18" s="277"/>
      <c r="U18" s="277"/>
      <c r="V18" s="277"/>
      <c r="W18" s="277"/>
      <c r="X18" s="277"/>
      <c r="Y18" s="277"/>
      <c r="Z18" s="277"/>
      <c r="AA18" s="277"/>
      <c r="AB18" s="278"/>
      <c r="AC18" s="277"/>
      <c r="AD18" s="277">
        <v>373334</v>
      </c>
      <c r="AE18" s="915">
        <v>373334</v>
      </c>
    </row>
    <row r="19" spans="1:31" ht="15" customHeight="1">
      <c r="A19" s="800" t="s">
        <v>22</v>
      </c>
      <c r="B19" s="804" t="s">
        <v>435</v>
      </c>
      <c r="C19" s="799">
        <f t="shared" si="0"/>
        <v>1050000000</v>
      </c>
      <c r="D19" s="799">
        <f t="shared" si="1"/>
        <v>1887942137</v>
      </c>
      <c r="E19" s="276"/>
      <c r="F19" s="277"/>
      <c r="G19" s="277"/>
      <c r="H19" s="277"/>
      <c r="I19" s="277"/>
      <c r="J19" s="277"/>
      <c r="K19" s="277"/>
      <c r="L19" s="277"/>
      <c r="M19" s="277"/>
      <c r="N19" s="277"/>
      <c r="O19" s="277"/>
      <c r="P19" s="277"/>
      <c r="Q19" s="277"/>
      <c r="R19" s="277"/>
      <c r="S19" s="277"/>
      <c r="T19" s="277"/>
      <c r="U19" s="277"/>
      <c r="V19" s="277"/>
      <c r="W19" s="277"/>
      <c r="X19" s="277"/>
      <c r="Y19" s="277"/>
      <c r="Z19" s="277"/>
      <c r="AA19" s="277"/>
      <c r="AB19" s="278"/>
      <c r="AC19" s="277">
        <v>1050000000</v>
      </c>
      <c r="AD19" s="277">
        <v>1887942137</v>
      </c>
      <c r="AE19" s="915">
        <v>1887942137</v>
      </c>
    </row>
    <row r="20" spans="1:31" ht="15" customHeight="1">
      <c r="A20" s="800" t="s">
        <v>436</v>
      </c>
      <c r="B20" s="804" t="s">
        <v>273</v>
      </c>
      <c r="C20" s="799">
        <f t="shared" si="0"/>
        <v>0</v>
      </c>
      <c r="D20" s="799">
        <f t="shared" si="1"/>
        <v>41480</v>
      </c>
      <c r="E20" s="276"/>
      <c r="F20" s="277"/>
      <c r="G20" s="277"/>
      <c r="H20" s="277"/>
      <c r="I20" s="277"/>
      <c r="J20" s="277"/>
      <c r="K20" s="277"/>
      <c r="L20" s="277"/>
      <c r="M20" s="277"/>
      <c r="N20" s="277">
        <v>29480</v>
      </c>
      <c r="O20" s="277"/>
      <c r="P20" s="277">
        <v>12000</v>
      </c>
      <c r="Q20" s="277"/>
      <c r="R20" s="277"/>
      <c r="S20" s="277"/>
      <c r="T20" s="277"/>
      <c r="U20" s="277"/>
      <c r="V20" s="277"/>
      <c r="W20" s="277"/>
      <c r="X20" s="277"/>
      <c r="Y20" s="277"/>
      <c r="Z20" s="277"/>
      <c r="AA20" s="277"/>
      <c r="AB20" s="278"/>
      <c r="AC20" s="277"/>
      <c r="AD20" s="277"/>
      <c r="AE20" s="915"/>
    </row>
    <row r="21" spans="1:31" ht="15" customHeight="1">
      <c r="A21" s="800" t="s">
        <v>438</v>
      </c>
      <c r="B21" s="804" t="s">
        <v>439</v>
      </c>
      <c r="C21" s="799">
        <f t="shared" si="0"/>
        <v>0</v>
      </c>
      <c r="D21" s="799">
        <f t="shared" si="1"/>
        <v>99276855</v>
      </c>
      <c r="E21" s="276"/>
      <c r="F21" s="277"/>
      <c r="G21" s="277"/>
      <c r="H21" s="277"/>
      <c r="I21" s="277"/>
      <c r="J21" s="277"/>
      <c r="K21" s="277"/>
      <c r="L21" s="277"/>
      <c r="M21" s="277"/>
      <c r="N21" s="277"/>
      <c r="O21" s="277"/>
      <c r="P21" s="277"/>
      <c r="Q21" s="277"/>
      <c r="R21" s="277"/>
      <c r="S21" s="277"/>
      <c r="T21" s="277"/>
      <c r="U21" s="277"/>
      <c r="V21" s="277"/>
      <c r="W21" s="277"/>
      <c r="X21" s="277"/>
      <c r="Y21" s="277"/>
      <c r="Z21" s="277">
        <v>99276855</v>
      </c>
      <c r="AA21" s="277"/>
      <c r="AB21" s="278"/>
      <c r="AC21" s="277"/>
      <c r="AD21" s="277"/>
      <c r="AE21" s="915"/>
    </row>
    <row r="22" spans="1:31" ht="15" customHeight="1">
      <c r="A22" s="800" t="s">
        <v>440</v>
      </c>
      <c r="B22" s="804" t="s">
        <v>441</v>
      </c>
      <c r="C22" s="799">
        <f t="shared" si="0"/>
        <v>0</v>
      </c>
      <c r="D22" s="799">
        <f t="shared" si="1"/>
        <v>4616143</v>
      </c>
      <c r="E22" s="276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277"/>
      <c r="S22" s="277"/>
      <c r="T22" s="277">
        <v>4616143</v>
      </c>
      <c r="U22" s="277"/>
      <c r="V22" s="277"/>
      <c r="W22" s="277"/>
      <c r="X22" s="277"/>
      <c r="Y22" s="277"/>
      <c r="Z22" s="277"/>
      <c r="AA22" s="277"/>
      <c r="AB22" s="278"/>
      <c r="AC22" s="277"/>
      <c r="AD22" s="277"/>
      <c r="AE22" s="915"/>
    </row>
    <row r="23" spans="1:31" ht="15" customHeight="1">
      <c r="A23" s="800" t="s">
        <v>23</v>
      </c>
      <c r="B23" s="804" t="s">
        <v>442</v>
      </c>
      <c r="C23" s="799">
        <f t="shared" si="0"/>
        <v>99276855</v>
      </c>
      <c r="D23" s="799">
        <f t="shared" si="1"/>
        <v>0</v>
      </c>
      <c r="E23" s="277"/>
      <c r="F23" s="277"/>
      <c r="G23" s="277"/>
      <c r="H23" s="277"/>
      <c r="I23" s="277"/>
      <c r="J23" s="277"/>
      <c r="K23" s="279"/>
      <c r="L23" s="277"/>
      <c r="M23" s="277"/>
      <c r="N23" s="277"/>
      <c r="O23" s="277"/>
      <c r="P23" s="277"/>
      <c r="Q23" s="277"/>
      <c r="R23" s="277"/>
      <c r="S23" s="277"/>
      <c r="T23" s="277"/>
      <c r="U23" s="277"/>
      <c r="V23" s="277"/>
      <c r="W23" s="277"/>
      <c r="X23" s="277"/>
      <c r="Y23" s="277">
        <v>99276855</v>
      </c>
      <c r="Z23" s="277"/>
      <c r="AA23" s="277"/>
      <c r="AB23" s="278"/>
      <c r="AC23" s="277"/>
      <c r="AD23" s="277"/>
      <c r="AE23" s="915"/>
    </row>
    <row r="24" spans="1:31" ht="15" customHeight="1">
      <c r="A24" s="800" t="s">
        <v>24</v>
      </c>
      <c r="B24" s="804" t="s">
        <v>443</v>
      </c>
      <c r="C24" s="799">
        <f t="shared" si="0"/>
        <v>22860000</v>
      </c>
      <c r="D24" s="799">
        <f t="shared" si="1"/>
        <v>22860000</v>
      </c>
      <c r="E24" s="277"/>
      <c r="F24" s="277"/>
      <c r="G24" s="277"/>
      <c r="H24" s="277"/>
      <c r="I24" s="277"/>
      <c r="J24" s="277"/>
      <c r="K24" s="279"/>
      <c r="L24" s="277"/>
      <c r="M24" s="277">
        <v>18000000</v>
      </c>
      <c r="N24" s="277">
        <v>18000000</v>
      </c>
      <c r="O24" s="277">
        <v>4860000</v>
      </c>
      <c r="P24" s="277">
        <v>4860000</v>
      </c>
      <c r="Q24" s="277"/>
      <c r="R24" s="277"/>
      <c r="S24" s="277"/>
      <c r="T24" s="277"/>
      <c r="U24" s="277"/>
      <c r="V24" s="277"/>
      <c r="W24" s="277"/>
      <c r="X24" s="277"/>
      <c r="Y24" s="277"/>
      <c r="Z24" s="277"/>
      <c r="AA24" s="277"/>
      <c r="AB24" s="278"/>
      <c r="AC24" s="277"/>
      <c r="AD24" s="277"/>
      <c r="AE24" s="915"/>
    </row>
    <row r="25" spans="1:31" ht="26.25" customHeight="1">
      <c r="A25" s="800" t="s">
        <v>444</v>
      </c>
      <c r="B25" s="804" t="s">
        <v>256</v>
      </c>
      <c r="C25" s="799">
        <f t="shared" si="0"/>
        <v>0</v>
      </c>
      <c r="D25" s="799">
        <f t="shared" si="1"/>
        <v>15000</v>
      </c>
      <c r="E25" s="280"/>
      <c r="F25" s="280"/>
      <c r="G25" s="280"/>
      <c r="H25" s="280"/>
      <c r="I25" s="280"/>
      <c r="J25" s="280"/>
      <c r="K25" s="279"/>
      <c r="L25" s="277"/>
      <c r="M25" s="277"/>
      <c r="N25" s="277"/>
      <c r="O25" s="277"/>
      <c r="P25" s="277">
        <v>15000</v>
      </c>
      <c r="Q25" s="277"/>
      <c r="R25" s="277"/>
      <c r="S25" s="277"/>
      <c r="T25" s="277"/>
      <c r="U25" s="277"/>
      <c r="V25" s="277"/>
      <c r="W25" s="277"/>
      <c r="X25" s="277"/>
      <c r="Y25" s="277"/>
      <c r="Z25" s="277"/>
      <c r="AA25" s="277"/>
      <c r="AB25" s="278"/>
      <c r="AC25" s="277"/>
      <c r="AD25" s="277"/>
      <c r="AE25" s="915"/>
    </row>
    <row r="26" spans="1:31" ht="12.75" customHeight="1">
      <c r="A26" s="800" t="s">
        <v>25</v>
      </c>
      <c r="B26" s="804" t="s">
        <v>257</v>
      </c>
      <c r="C26" s="799">
        <f t="shared" si="0"/>
        <v>12700000</v>
      </c>
      <c r="D26" s="799">
        <f t="shared" si="1"/>
        <v>16505000</v>
      </c>
      <c r="E26" s="280"/>
      <c r="F26" s="280"/>
      <c r="G26" s="280"/>
      <c r="H26" s="280"/>
      <c r="I26" s="280"/>
      <c r="J26" s="280"/>
      <c r="K26" s="279"/>
      <c r="L26" s="277"/>
      <c r="M26" s="277">
        <v>10000000</v>
      </c>
      <c r="N26" s="277">
        <v>13805000</v>
      </c>
      <c r="O26" s="277">
        <v>2700000</v>
      </c>
      <c r="P26" s="277">
        <v>2700000</v>
      </c>
      <c r="Q26" s="277"/>
      <c r="R26" s="277"/>
      <c r="S26" s="277"/>
      <c r="T26" s="277"/>
      <c r="U26" s="277"/>
      <c r="V26" s="277"/>
      <c r="W26" s="277"/>
      <c r="X26" s="277"/>
      <c r="Y26" s="277"/>
      <c r="Z26" s="277"/>
      <c r="AA26" s="277"/>
      <c r="AB26" s="278"/>
      <c r="AC26" s="277"/>
      <c r="AD26" s="277"/>
      <c r="AE26" s="915"/>
    </row>
    <row r="27" spans="1:31" ht="15" customHeight="1">
      <c r="A27" s="800" t="s">
        <v>445</v>
      </c>
      <c r="B27" s="804" t="s">
        <v>259</v>
      </c>
      <c r="C27" s="799">
        <f t="shared" si="0"/>
        <v>0</v>
      </c>
      <c r="D27" s="799">
        <f t="shared" si="1"/>
        <v>29326000</v>
      </c>
      <c r="E27" s="280"/>
      <c r="F27" s="280"/>
      <c r="G27" s="280"/>
      <c r="H27" s="280"/>
      <c r="I27" s="280"/>
      <c r="J27" s="280"/>
      <c r="K27" s="279"/>
      <c r="L27" s="277"/>
      <c r="M27" s="277"/>
      <c r="N27" s="277"/>
      <c r="O27" s="277"/>
      <c r="P27" s="277"/>
      <c r="Q27" s="277"/>
      <c r="R27" s="277"/>
      <c r="S27" s="277"/>
      <c r="T27" s="277"/>
      <c r="U27" s="277"/>
      <c r="V27" s="277">
        <v>29326000</v>
      </c>
      <c r="W27" s="277"/>
      <c r="X27" s="277"/>
      <c r="Y27" s="277"/>
      <c r="Z27" s="277"/>
      <c r="AA27" s="277"/>
      <c r="AB27" s="278"/>
      <c r="AC27" s="277"/>
      <c r="AD27" s="277"/>
      <c r="AE27" s="915"/>
    </row>
    <row r="28" spans="1:31" ht="15" customHeight="1">
      <c r="A28" s="800" t="s">
        <v>449</v>
      </c>
      <c r="B28" s="804" t="s">
        <v>261</v>
      </c>
      <c r="C28" s="799">
        <f t="shared" si="0"/>
        <v>0</v>
      </c>
      <c r="D28" s="799">
        <f t="shared" si="1"/>
        <v>0</v>
      </c>
      <c r="E28" s="280"/>
      <c r="F28" s="280"/>
      <c r="G28" s="280"/>
      <c r="H28" s="280"/>
      <c r="I28" s="280"/>
      <c r="J28" s="280"/>
      <c r="K28" s="279"/>
      <c r="L28" s="277"/>
      <c r="M28" s="277"/>
      <c r="N28" s="277"/>
      <c r="O28" s="277"/>
      <c r="P28" s="277"/>
      <c r="Q28" s="277"/>
      <c r="R28" s="277"/>
      <c r="S28" s="277"/>
      <c r="T28" s="277"/>
      <c r="U28" s="277"/>
      <c r="V28" s="277"/>
      <c r="W28" s="277"/>
      <c r="X28" s="277"/>
      <c r="Y28" s="277"/>
      <c r="Z28" s="277"/>
      <c r="AA28" s="277"/>
      <c r="AB28" s="278"/>
      <c r="AC28" s="277"/>
      <c r="AD28" s="277"/>
      <c r="AE28" s="915"/>
    </row>
    <row r="29" spans="1:31" ht="15" customHeight="1">
      <c r="A29" s="800" t="s">
        <v>450</v>
      </c>
      <c r="B29" s="804" t="s">
        <v>451</v>
      </c>
      <c r="C29" s="799">
        <f t="shared" si="0"/>
        <v>0</v>
      </c>
      <c r="D29" s="799">
        <f t="shared" si="1"/>
        <v>3569289</v>
      </c>
      <c r="E29" s="280"/>
      <c r="F29" s="280"/>
      <c r="G29" s="280"/>
      <c r="H29" s="280"/>
      <c r="I29" s="280"/>
      <c r="J29" s="280"/>
      <c r="K29" s="279"/>
      <c r="L29" s="277"/>
      <c r="M29" s="277"/>
      <c r="N29" s="277"/>
      <c r="O29" s="277"/>
      <c r="P29" s="277"/>
      <c r="Q29" s="277"/>
      <c r="R29" s="277"/>
      <c r="S29" s="277"/>
      <c r="T29" s="277"/>
      <c r="U29" s="277"/>
      <c r="V29" s="277">
        <v>3569289</v>
      </c>
      <c r="W29" s="277"/>
      <c r="X29" s="277"/>
      <c r="Y29" s="277"/>
      <c r="Z29" s="277"/>
      <c r="AA29" s="277"/>
      <c r="AB29" s="278"/>
      <c r="AC29" s="277"/>
      <c r="AD29" s="277"/>
      <c r="AE29" s="915"/>
    </row>
    <row r="30" spans="1:31" ht="15" customHeight="1">
      <c r="A30" s="800" t="s">
        <v>452</v>
      </c>
      <c r="B30" s="804" t="s">
        <v>453</v>
      </c>
      <c r="C30" s="799">
        <f t="shared" si="0"/>
        <v>0</v>
      </c>
      <c r="D30" s="799">
        <f t="shared" si="1"/>
        <v>540000</v>
      </c>
      <c r="E30" s="277"/>
      <c r="F30" s="277"/>
      <c r="G30" s="277"/>
      <c r="H30" s="277"/>
      <c r="I30" s="277"/>
      <c r="J30" s="277"/>
      <c r="K30" s="279"/>
      <c r="L30" s="277"/>
      <c r="M30" s="277"/>
      <c r="N30" s="277"/>
      <c r="O30" s="277"/>
      <c r="P30" s="277"/>
      <c r="Q30" s="277"/>
      <c r="R30" s="277"/>
      <c r="S30" s="277"/>
      <c r="T30" s="277">
        <v>540000</v>
      </c>
      <c r="U30" s="277"/>
      <c r="V30" s="277"/>
      <c r="W30" s="277"/>
      <c r="X30" s="277"/>
      <c r="Y30" s="277"/>
      <c r="Z30" s="277"/>
      <c r="AA30" s="277"/>
      <c r="AB30" s="278"/>
      <c r="AC30" s="277"/>
      <c r="AD30" s="277"/>
      <c r="AE30" s="915"/>
    </row>
    <row r="31" spans="1:31" ht="15" customHeight="1">
      <c r="A31" s="800" t="s">
        <v>407</v>
      </c>
      <c r="B31" s="804" t="s">
        <v>26</v>
      </c>
      <c r="C31" s="799">
        <f t="shared" si="0"/>
        <v>29724193</v>
      </c>
      <c r="D31" s="799">
        <f t="shared" si="1"/>
        <v>29724193</v>
      </c>
      <c r="E31" s="276"/>
      <c r="F31" s="277"/>
      <c r="G31" s="277"/>
      <c r="H31" s="277"/>
      <c r="I31" s="277"/>
      <c r="J31" s="277"/>
      <c r="K31" s="277"/>
      <c r="L31" s="277"/>
      <c r="M31" s="277"/>
      <c r="N31" s="277"/>
      <c r="O31" s="277"/>
      <c r="P31" s="277"/>
      <c r="Q31" s="277"/>
      <c r="R31" s="277"/>
      <c r="S31" s="277"/>
      <c r="T31" s="277"/>
      <c r="U31" s="277"/>
      <c r="V31" s="277"/>
      <c r="W31" s="277"/>
      <c r="X31" s="277"/>
      <c r="Y31" s="277">
        <v>29724193</v>
      </c>
      <c r="Z31" s="277">
        <v>29724193</v>
      </c>
      <c r="AA31" s="277"/>
      <c r="AB31" s="278"/>
      <c r="AC31" s="277"/>
      <c r="AD31" s="277"/>
      <c r="AE31" s="915"/>
    </row>
    <row r="32" spans="1:31" ht="15" customHeight="1">
      <c r="A32" s="800" t="s">
        <v>462</v>
      </c>
      <c r="B32" s="804" t="s">
        <v>463</v>
      </c>
      <c r="C32" s="799">
        <f t="shared" si="0"/>
        <v>67500000</v>
      </c>
      <c r="D32" s="799">
        <f t="shared" si="1"/>
        <v>67500000</v>
      </c>
      <c r="E32" s="281"/>
      <c r="F32" s="280"/>
      <c r="G32" s="280"/>
      <c r="H32" s="280"/>
      <c r="I32" s="280"/>
      <c r="J32" s="280"/>
      <c r="K32" s="280"/>
      <c r="L32" s="280"/>
      <c r="M32" s="279"/>
      <c r="N32" s="277"/>
      <c r="O32" s="277"/>
      <c r="P32" s="277"/>
      <c r="Q32" s="277"/>
      <c r="R32" s="277"/>
      <c r="S32" s="277"/>
      <c r="T32" s="277"/>
      <c r="U32" s="277"/>
      <c r="V32" s="277"/>
      <c r="W32" s="277"/>
      <c r="X32" s="277"/>
      <c r="Y32" s="277">
        <v>67500000</v>
      </c>
      <c r="Z32" s="277">
        <v>67500000</v>
      </c>
      <c r="AA32" s="277"/>
      <c r="AB32" s="278"/>
      <c r="AC32" s="277"/>
      <c r="AD32" s="277"/>
      <c r="AE32" s="915"/>
    </row>
    <row r="33" spans="1:31" ht="30" customHeight="1">
      <c r="A33" s="800" t="s">
        <v>466</v>
      </c>
      <c r="B33" s="804" t="s">
        <v>270</v>
      </c>
      <c r="C33" s="799">
        <f t="shared" si="0"/>
        <v>0</v>
      </c>
      <c r="D33" s="799">
        <f t="shared" si="1"/>
        <v>0</v>
      </c>
      <c r="E33" s="281"/>
      <c r="F33" s="280"/>
      <c r="G33" s="280"/>
      <c r="H33" s="280"/>
      <c r="I33" s="280"/>
      <c r="J33" s="280"/>
      <c r="K33" s="280"/>
      <c r="L33" s="280"/>
      <c r="M33" s="279"/>
      <c r="N33" s="277"/>
      <c r="O33" s="277"/>
      <c r="P33" s="277"/>
      <c r="Q33" s="277"/>
      <c r="R33" s="277"/>
      <c r="S33" s="277"/>
      <c r="T33" s="277"/>
      <c r="U33" s="277"/>
      <c r="V33" s="277"/>
      <c r="W33" s="277"/>
      <c r="X33" s="277"/>
      <c r="Y33" s="277"/>
      <c r="Z33" s="277"/>
      <c r="AA33" s="277"/>
      <c r="AB33" s="278"/>
      <c r="AC33" s="277"/>
      <c r="AD33" s="277"/>
      <c r="AE33" s="915"/>
    </row>
    <row r="34" spans="1:31" ht="30" customHeight="1">
      <c r="A34" s="800" t="s">
        <v>28</v>
      </c>
      <c r="B34" s="804" t="s">
        <v>467</v>
      </c>
      <c r="C34" s="799">
        <f t="shared" si="0"/>
        <v>3505500000</v>
      </c>
      <c r="D34" s="799">
        <f t="shared" si="1"/>
        <v>3505500000</v>
      </c>
      <c r="E34" s="276"/>
      <c r="F34" s="277"/>
      <c r="G34" s="277">
        <v>800000000</v>
      </c>
      <c r="H34" s="277">
        <v>800000000</v>
      </c>
      <c r="I34" s="277">
        <v>2690500000</v>
      </c>
      <c r="J34" s="277">
        <v>2690500000</v>
      </c>
      <c r="K34" s="277">
        <v>15000000</v>
      </c>
      <c r="L34" s="277">
        <v>15000000</v>
      </c>
      <c r="M34" s="277"/>
      <c r="N34" s="277"/>
      <c r="O34" s="277"/>
      <c r="P34" s="277"/>
      <c r="Q34" s="277"/>
      <c r="R34" s="277"/>
      <c r="S34" s="277"/>
      <c r="T34" s="277"/>
      <c r="U34" s="277"/>
      <c r="V34" s="277"/>
      <c r="W34" s="277"/>
      <c r="X34" s="277"/>
      <c r="Y34" s="277"/>
      <c r="Z34" s="277"/>
      <c r="AA34" s="277"/>
      <c r="AB34" s="278"/>
      <c r="AC34" s="277"/>
      <c r="AD34" s="277"/>
      <c r="AE34" s="915"/>
    </row>
    <row r="35" spans="1:32" s="329" customFormat="1" ht="18.75" customHeight="1">
      <c r="A35" s="916"/>
      <c r="B35" s="805" t="s">
        <v>271</v>
      </c>
      <c r="C35" s="327">
        <f aca="true" t="shared" si="2" ref="C35:AE35">SUM(C16:C34)</f>
        <v>6524446704</v>
      </c>
      <c r="D35" s="327">
        <f t="shared" si="2"/>
        <v>7580989559</v>
      </c>
      <c r="E35" s="327">
        <f t="shared" si="2"/>
        <v>1447700656</v>
      </c>
      <c r="F35" s="327">
        <f t="shared" si="2"/>
        <v>1503865128</v>
      </c>
      <c r="G35" s="327">
        <f t="shared" si="2"/>
        <v>800000000</v>
      </c>
      <c r="H35" s="327">
        <f t="shared" si="2"/>
        <v>800000000</v>
      </c>
      <c r="I35" s="327">
        <f t="shared" si="2"/>
        <v>2690500000</v>
      </c>
      <c r="J35" s="327">
        <f t="shared" si="2"/>
        <v>2690500000</v>
      </c>
      <c r="K35" s="327">
        <f t="shared" si="2"/>
        <v>15000000</v>
      </c>
      <c r="L35" s="327">
        <f t="shared" si="2"/>
        <v>15000000</v>
      </c>
      <c r="M35" s="327">
        <f t="shared" si="2"/>
        <v>47500000</v>
      </c>
      <c r="N35" s="327">
        <f t="shared" si="2"/>
        <v>170482480</v>
      </c>
      <c r="O35" s="327">
        <f t="shared" si="2"/>
        <v>8100000</v>
      </c>
      <c r="P35" s="327">
        <f t="shared" si="2"/>
        <v>8129000</v>
      </c>
      <c r="Q35" s="327">
        <f t="shared" si="2"/>
        <v>0</v>
      </c>
      <c r="R35" s="327">
        <f t="shared" si="2"/>
        <v>0</v>
      </c>
      <c r="S35" s="327">
        <f t="shared" si="2"/>
        <v>0</v>
      </c>
      <c r="T35" s="327">
        <f t="shared" si="2"/>
        <v>5156143</v>
      </c>
      <c r="U35" s="327">
        <f t="shared" si="2"/>
        <v>0</v>
      </c>
      <c r="V35" s="327">
        <f t="shared" si="2"/>
        <v>32895289</v>
      </c>
      <c r="W35" s="327">
        <f t="shared" si="2"/>
        <v>269145000</v>
      </c>
      <c r="X35" s="327">
        <f t="shared" si="2"/>
        <v>270145000</v>
      </c>
      <c r="Y35" s="327">
        <f t="shared" si="2"/>
        <v>196501048</v>
      </c>
      <c r="Z35" s="327">
        <f t="shared" si="2"/>
        <v>196501048</v>
      </c>
      <c r="AA35" s="327">
        <f t="shared" si="2"/>
        <v>0</v>
      </c>
      <c r="AB35" s="327">
        <f t="shared" si="2"/>
        <v>0</v>
      </c>
      <c r="AC35" s="327">
        <f t="shared" si="2"/>
        <v>1050000000</v>
      </c>
      <c r="AD35" s="327">
        <f t="shared" si="2"/>
        <v>1888315471</v>
      </c>
      <c r="AE35" s="917">
        <f t="shared" si="2"/>
        <v>1888315471</v>
      </c>
      <c r="AF35" s="328"/>
    </row>
    <row r="36" spans="1:31" ht="16.5" customHeight="1" thickBot="1">
      <c r="A36" s="918" t="s">
        <v>397</v>
      </c>
      <c r="B36" s="330" t="s">
        <v>92</v>
      </c>
      <c r="C36" s="323"/>
      <c r="D36" s="323"/>
      <c r="E36" s="323"/>
      <c r="F36" s="323"/>
      <c r="G36" s="323"/>
      <c r="H36" s="323"/>
      <c r="I36" s="323"/>
      <c r="J36" s="323"/>
      <c r="K36" s="323"/>
      <c r="L36" s="323"/>
      <c r="M36" s="323"/>
      <c r="N36" s="323"/>
      <c r="O36" s="323"/>
      <c r="P36" s="323"/>
      <c r="Q36" s="323"/>
      <c r="R36" s="323"/>
      <c r="S36" s="323"/>
      <c r="T36" s="323"/>
      <c r="U36" s="323"/>
      <c r="V36" s="323"/>
      <c r="W36" s="323"/>
      <c r="X36" s="323"/>
      <c r="Y36" s="323"/>
      <c r="Z36" s="323"/>
      <c r="AA36" s="323"/>
      <c r="AB36" s="323"/>
      <c r="AC36" s="323"/>
      <c r="AD36" s="323"/>
      <c r="AE36" s="919"/>
    </row>
    <row r="37" spans="1:31" ht="15" customHeight="1">
      <c r="A37" s="920" t="s">
        <v>470</v>
      </c>
      <c r="B37" s="784" t="s">
        <v>274</v>
      </c>
      <c r="C37" s="799">
        <f aca="true" t="shared" si="3" ref="C37:D44">E37+G37+I37+K37+M37+O37+Q37+S37+U37+W37+Y37+AA37+AC37</f>
        <v>164570</v>
      </c>
      <c r="D37" s="799">
        <f t="shared" si="3"/>
        <v>164570</v>
      </c>
      <c r="E37" s="279"/>
      <c r="F37" s="277"/>
      <c r="G37" s="277"/>
      <c r="H37" s="277"/>
      <c r="I37" s="277"/>
      <c r="J37" s="277"/>
      <c r="K37" s="279"/>
      <c r="L37" s="277"/>
      <c r="M37" s="277">
        <v>164570</v>
      </c>
      <c r="N37" s="277">
        <v>164570</v>
      </c>
      <c r="O37" s="277"/>
      <c r="P37" s="277"/>
      <c r="Q37" s="277"/>
      <c r="R37" s="277"/>
      <c r="S37" s="277"/>
      <c r="T37" s="277"/>
      <c r="U37" s="277"/>
      <c r="V37" s="277"/>
      <c r="W37" s="277"/>
      <c r="X37" s="277"/>
      <c r="Y37" s="277"/>
      <c r="Z37" s="277"/>
      <c r="AA37" s="277"/>
      <c r="AB37" s="278"/>
      <c r="AC37" s="277"/>
      <c r="AD37" s="277"/>
      <c r="AE37" s="915"/>
    </row>
    <row r="38" spans="1:31" ht="15" customHeight="1">
      <c r="A38" s="800" t="s">
        <v>433</v>
      </c>
      <c r="B38" s="798" t="s">
        <v>272</v>
      </c>
      <c r="C38" s="799">
        <f t="shared" si="3"/>
        <v>0</v>
      </c>
      <c r="D38" s="799">
        <f t="shared" si="3"/>
        <v>0</v>
      </c>
      <c r="E38" s="279"/>
      <c r="F38" s="277"/>
      <c r="G38" s="277"/>
      <c r="H38" s="277"/>
      <c r="I38" s="277"/>
      <c r="J38" s="277"/>
      <c r="K38" s="279"/>
      <c r="L38" s="277"/>
      <c r="M38" s="277"/>
      <c r="N38" s="277"/>
      <c r="O38" s="277"/>
      <c r="P38" s="277"/>
      <c r="Q38" s="277"/>
      <c r="R38" s="277"/>
      <c r="S38" s="277"/>
      <c r="T38" s="277"/>
      <c r="U38" s="277"/>
      <c r="V38" s="277"/>
      <c r="W38" s="277"/>
      <c r="X38" s="277"/>
      <c r="Y38" s="277"/>
      <c r="Z38" s="277"/>
      <c r="AA38" s="277"/>
      <c r="AB38" s="278"/>
      <c r="AC38" s="277"/>
      <c r="AD38" s="277"/>
      <c r="AE38" s="915"/>
    </row>
    <row r="39" spans="1:31" ht="15" customHeight="1">
      <c r="A39" s="920" t="s">
        <v>498</v>
      </c>
      <c r="B39" s="784" t="s">
        <v>499</v>
      </c>
      <c r="C39" s="799">
        <f t="shared" si="3"/>
        <v>0</v>
      </c>
      <c r="D39" s="799">
        <f t="shared" si="3"/>
        <v>918000</v>
      </c>
      <c r="E39" s="279"/>
      <c r="F39" s="277"/>
      <c r="G39" s="277"/>
      <c r="H39" s="277"/>
      <c r="I39" s="277"/>
      <c r="J39" s="277"/>
      <c r="K39" s="279"/>
      <c r="L39" s="277"/>
      <c r="M39" s="277"/>
      <c r="N39" s="277"/>
      <c r="O39" s="277"/>
      <c r="P39" s="277"/>
      <c r="Q39" s="277"/>
      <c r="R39" s="277"/>
      <c r="S39" s="277"/>
      <c r="T39" s="277">
        <v>918000</v>
      </c>
      <c r="U39" s="277"/>
      <c r="V39" s="277"/>
      <c r="W39" s="277"/>
      <c r="X39" s="277"/>
      <c r="Y39" s="277"/>
      <c r="Z39" s="277"/>
      <c r="AA39" s="277"/>
      <c r="AB39" s="278"/>
      <c r="AC39" s="277"/>
      <c r="AD39" s="277"/>
      <c r="AE39" s="915"/>
    </row>
    <row r="40" spans="1:31" ht="15" customHeight="1">
      <c r="A40" s="800" t="s">
        <v>446</v>
      </c>
      <c r="B40" s="798" t="s">
        <v>447</v>
      </c>
      <c r="C40" s="799">
        <f t="shared" si="3"/>
        <v>0</v>
      </c>
      <c r="D40" s="799">
        <f t="shared" si="3"/>
        <v>0</v>
      </c>
      <c r="E40" s="279"/>
      <c r="F40" s="277"/>
      <c r="G40" s="277"/>
      <c r="H40" s="277"/>
      <c r="I40" s="277"/>
      <c r="J40" s="277"/>
      <c r="K40" s="279"/>
      <c r="L40" s="277"/>
      <c r="M40" s="277"/>
      <c r="N40" s="277"/>
      <c r="O40" s="277"/>
      <c r="P40" s="277"/>
      <c r="Q40" s="277"/>
      <c r="R40" s="277"/>
      <c r="S40" s="277"/>
      <c r="T40" s="277"/>
      <c r="U40" s="277"/>
      <c r="V40" s="277"/>
      <c r="W40" s="277"/>
      <c r="X40" s="277"/>
      <c r="Y40" s="277"/>
      <c r="Z40" s="277"/>
      <c r="AA40" s="277"/>
      <c r="AB40" s="278"/>
      <c r="AC40" s="277"/>
      <c r="AD40" s="277"/>
      <c r="AE40" s="915"/>
    </row>
    <row r="41" spans="1:31" ht="26.25" customHeight="1">
      <c r="A41" s="800" t="s">
        <v>27</v>
      </c>
      <c r="B41" s="798" t="s">
        <v>275</v>
      </c>
      <c r="C41" s="799">
        <f t="shared" si="3"/>
        <v>19930000</v>
      </c>
      <c r="D41" s="799">
        <f t="shared" si="3"/>
        <v>19930000</v>
      </c>
      <c r="E41" s="276"/>
      <c r="F41" s="277"/>
      <c r="G41" s="277"/>
      <c r="H41" s="277"/>
      <c r="I41" s="277"/>
      <c r="J41" s="277"/>
      <c r="K41" s="277"/>
      <c r="L41" s="277"/>
      <c r="M41" s="277"/>
      <c r="N41" s="277"/>
      <c r="O41" s="277"/>
      <c r="P41" s="277"/>
      <c r="Q41" s="277"/>
      <c r="R41" s="277"/>
      <c r="S41" s="277"/>
      <c r="T41" s="277"/>
      <c r="U41" s="277"/>
      <c r="V41" s="277"/>
      <c r="W41" s="277"/>
      <c r="X41" s="277"/>
      <c r="Y41" s="277">
        <v>19930000</v>
      </c>
      <c r="Z41" s="277">
        <v>19930000</v>
      </c>
      <c r="AA41" s="277"/>
      <c r="AB41" s="278"/>
      <c r="AC41" s="277"/>
      <c r="AD41" s="277"/>
      <c r="AE41" s="915"/>
    </row>
    <row r="42" spans="1:31" ht="15" customHeight="1">
      <c r="A42" s="800" t="s">
        <v>455</v>
      </c>
      <c r="B42" s="798" t="s">
        <v>456</v>
      </c>
      <c r="C42" s="799">
        <f t="shared" si="3"/>
        <v>6500000</v>
      </c>
      <c r="D42" s="799">
        <f t="shared" si="3"/>
        <v>6500000</v>
      </c>
      <c r="E42" s="276"/>
      <c r="F42" s="277"/>
      <c r="G42" s="277"/>
      <c r="H42" s="277"/>
      <c r="I42" s="277"/>
      <c r="J42" s="277"/>
      <c r="K42" s="277"/>
      <c r="L42" s="277"/>
      <c r="M42" s="277">
        <v>6500000</v>
      </c>
      <c r="N42" s="277">
        <v>6500000</v>
      </c>
      <c r="O42" s="277"/>
      <c r="P42" s="277"/>
      <c r="Q42" s="277"/>
      <c r="R42" s="277"/>
      <c r="S42" s="277"/>
      <c r="T42" s="277"/>
      <c r="U42" s="277"/>
      <c r="V42" s="277"/>
      <c r="W42" s="277"/>
      <c r="X42" s="277"/>
      <c r="Y42" s="277"/>
      <c r="Z42" s="277"/>
      <c r="AA42" s="277"/>
      <c r="AB42" s="278"/>
      <c r="AC42" s="277"/>
      <c r="AD42" s="277"/>
      <c r="AE42" s="915"/>
    </row>
    <row r="43" spans="1:31" ht="30" customHeight="1">
      <c r="A43" s="800" t="s">
        <v>457</v>
      </c>
      <c r="B43" s="798" t="s">
        <v>458</v>
      </c>
      <c r="C43" s="799">
        <f t="shared" si="3"/>
        <v>0</v>
      </c>
      <c r="D43" s="799">
        <f t="shared" si="3"/>
        <v>29000</v>
      </c>
      <c r="E43" s="279"/>
      <c r="F43" s="277"/>
      <c r="G43" s="277"/>
      <c r="H43" s="277"/>
      <c r="I43" s="277"/>
      <c r="J43" s="277"/>
      <c r="K43" s="279"/>
      <c r="L43" s="277"/>
      <c r="M43" s="277"/>
      <c r="N43" s="277"/>
      <c r="O43" s="277"/>
      <c r="P43" s="277">
        <v>29000</v>
      </c>
      <c r="Q43" s="277"/>
      <c r="R43" s="277"/>
      <c r="S43" s="277"/>
      <c r="T43" s="277"/>
      <c r="U43" s="277"/>
      <c r="V43" s="277"/>
      <c r="W43" s="277"/>
      <c r="X43" s="277"/>
      <c r="Y43" s="277"/>
      <c r="Z43" s="277"/>
      <c r="AA43" s="277"/>
      <c r="AB43" s="278"/>
      <c r="AC43" s="277"/>
      <c r="AD43" s="277"/>
      <c r="AE43" s="915"/>
    </row>
    <row r="44" spans="1:31" ht="15" customHeight="1" thickBot="1">
      <c r="A44" s="801" t="s">
        <v>29</v>
      </c>
      <c r="B44" s="802" t="s">
        <v>30</v>
      </c>
      <c r="C44" s="799">
        <f t="shared" si="3"/>
        <v>1620000000</v>
      </c>
      <c r="D44" s="799">
        <f t="shared" si="3"/>
        <v>1620000000</v>
      </c>
      <c r="E44" s="276"/>
      <c r="F44" s="277"/>
      <c r="G44" s="277"/>
      <c r="H44" s="277"/>
      <c r="I44" s="277"/>
      <c r="J44" s="277"/>
      <c r="K44" s="277"/>
      <c r="L44" s="277"/>
      <c r="M44" s="277"/>
      <c r="N44" s="277"/>
      <c r="O44" s="277"/>
      <c r="P44" s="277"/>
      <c r="Q44" s="277">
        <v>20000000</v>
      </c>
      <c r="R44" s="277">
        <v>20000000</v>
      </c>
      <c r="S44" s="277"/>
      <c r="T44" s="277"/>
      <c r="U44" s="277"/>
      <c r="V44" s="277"/>
      <c r="W44" s="277"/>
      <c r="X44" s="277"/>
      <c r="Y44" s="277"/>
      <c r="Z44" s="277"/>
      <c r="AA44" s="277"/>
      <c r="AB44" s="278"/>
      <c r="AC44" s="277">
        <v>1600000000</v>
      </c>
      <c r="AD44" s="277">
        <v>1600000000</v>
      </c>
      <c r="AE44" s="915"/>
    </row>
    <row r="45" spans="1:33" s="338" customFormat="1" ht="19.5" customHeight="1" thickBot="1">
      <c r="A45" s="581"/>
      <c r="B45" s="582" t="s">
        <v>282</v>
      </c>
      <c r="C45" s="335">
        <f>SUM(C37:C44)</f>
        <v>1646594570</v>
      </c>
      <c r="D45" s="335">
        <f aca="true" t="shared" si="4" ref="D45:AE45">SUM(D37:D44)</f>
        <v>1647541570</v>
      </c>
      <c r="E45" s="335">
        <f t="shared" si="4"/>
        <v>0</v>
      </c>
      <c r="F45" s="335">
        <f t="shared" si="4"/>
        <v>0</v>
      </c>
      <c r="G45" s="335">
        <f t="shared" si="4"/>
        <v>0</v>
      </c>
      <c r="H45" s="335">
        <f t="shared" si="4"/>
        <v>0</v>
      </c>
      <c r="I45" s="335">
        <f t="shared" si="4"/>
        <v>0</v>
      </c>
      <c r="J45" s="335">
        <f t="shared" si="4"/>
        <v>0</v>
      </c>
      <c r="K45" s="335">
        <f t="shared" si="4"/>
        <v>0</v>
      </c>
      <c r="L45" s="335">
        <f t="shared" si="4"/>
        <v>0</v>
      </c>
      <c r="M45" s="335">
        <f t="shared" si="4"/>
        <v>6664570</v>
      </c>
      <c r="N45" s="335">
        <f t="shared" si="4"/>
        <v>6664570</v>
      </c>
      <c r="O45" s="335">
        <f t="shared" si="4"/>
        <v>0</v>
      </c>
      <c r="P45" s="335">
        <f t="shared" si="4"/>
        <v>29000</v>
      </c>
      <c r="Q45" s="335">
        <f t="shared" si="4"/>
        <v>20000000</v>
      </c>
      <c r="R45" s="335">
        <f t="shared" si="4"/>
        <v>20000000</v>
      </c>
      <c r="S45" s="335">
        <f t="shared" si="4"/>
        <v>0</v>
      </c>
      <c r="T45" s="335">
        <f t="shared" si="4"/>
        <v>918000</v>
      </c>
      <c r="U45" s="335">
        <f t="shared" si="4"/>
        <v>0</v>
      </c>
      <c r="V45" s="335">
        <f t="shared" si="4"/>
        <v>0</v>
      </c>
      <c r="W45" s="335">
        <f t="shared" si="4"/>
        <v>0</v>
      </c>
      <c r="X45" s="335">
        <f t="shared" si="4"/>
        <v>0</v>
      </c>
      <c r="Y45" s="335">
        <f t="shared" si="4"/>
        <v>19930000</v>
      </c>
      <c r="Z45" s="335">
        <f t="shared" si="4"/>
        <v>19930000</v>
      </c>
      <c r="AA45" s="335">
        <f t="shared" si="4"/>
        <v>0</v>
      </c>
      <c r="AB45" s="335">
        <f t="shared" si="4"/>
        <v>0</v>
      </c>
      <c r="AC45" s="335">
        <f t="shared" si="4"/>
        <v>1600000000</v>
      </c>
      <c r="AD45" s="335">
        <f t="shared" si="4"/>
        <v>1600000000</v>
      </c>
      <c r="AE45" s="921">
        <f t="shared" si="4"/>
        <v>0</v>
      </c>
      <c r="AF45" s="337"/>
      <c r="AG45" s="337"/>
    </row>
    <row r="46" spans="1:31" ht="19.5" customHeight="1" thickBot="1">
      <c r="A46" s="282" t="s">
        <v>31</v>
      </c>
      <c r="B46" s="283" t="s">
        <v>32</v>
      </c>
      <c r="C46" s="284">
        <f>SUM(C35+C45)</f>
        <v>8171041274</v>
      </c>
      <c r="D46" s="284">
        <f aca="true" t="shared" si="5" ref="D46:AE46">SUM(D35+D45)</f>
        <v>9228531129</v>
      </c>
      <c r="E46" s="284">
        <f t="shared" si="5"/>
        <v>1447700656</v>
      </c>
      <c r="F46" s="284">
        <f t="shared" si="5"/>
        <v>1503865128</v>
      </c>
      <c r="G46" s="284">
        <f t="shared" si="5"/>
        <v>800000000</v>
      </c>
      <c r="H46" s="284">
        <f t="shared" si="5"/>
        <v>800000000</v>
      </c>
      <c r="I46" s="284">
        <f t="shared" si="5"/>
        <v>2690500000</v>
      </c>
      <c r="J46" s="284">
        <f t="shared" si="5"/>
        <v>2690500000</v>
      </c>
      <c r="K46" s="284">
        <f t="shared" si="5"/>
        <v>15000000</v>
      </c>
      <c r="L46" s="284">
        <f t="shared" si="5"/>
        <v>15000000</v>
      </c>
      <c r="M46" s="284">
        <f t="shared" si="5"/>
        <v>54164570</v>
      </c>
      <c r="N46" s="284">
        <f t="shared" si="5"/>
        <v>177147050</v>
      </c>
      <c r="O46" s="284">
        <f t="shared" si="5"/>
        <v>8100000</v>
      </c>
      <c r="P46" s="284">
        <f t="shared" si="5"/>
        <v>8158000</v>
      </c>
      <c r="Q46" s="284">
        <f t="shared" si="5"/>
        <v>20000000</v>
      </c>
      <c r="R46" s="284">
        <f t="shared" si="5"/>
        <v>20000000</v>
      </c>
      <c r="S46" s="284">
        <f t="shared" si="5"/>
        <v>0</v>
      </c>
      <c r="T46" s="284">
        <f t="shared" si="5"/>
        <v>6074143</v>
      </c>
      <c r="U46" s="284">
        <f t="shared" si="5"/>
        <v>0</v>
      </c>
      <c r="V46" s="284">
        <f t="shared" si="5"/>
        <v>32895289</v>
      </c>
      <c r="W46" s="284">
        <f t="shared" si="5"/>
        <v>269145000</v>
      </c>
      <c r="X46" s="284">
        <f t="shared" si="5"/>
        <v>270145000</v>
      </c>
      <c r="Y46" s="284">
        <f t="shared" si="5"/>
        <v>216431048</v>
      </c>
      <c r="Z46" s="284">
        <f t="shared" si="5"/>
        <v>216431048</v>
      </c>
      <c r="AA46" s="284">
        <f t="shared" si="5"/>
        <v>0</v>
      </c>
      <c r="AB46" s="284">
        <f t="shared" si="5"/>
        <v>0</v>
      </c>
      <c r="AC46" s="284">
        <f t="shared" si="5"/>
        <v>2650000000</v>
      </c>
      <c r="AD46" s="284">
        <f t="shared" si="5"/>
        <v>3488315471</v>
      </c>
      <c r="AE46" s="922">
        <f t="shared" si="5"/>
        <v>1888315471</v>
      </c>
    </row>
    <row r="47" spans="1:31" s="291" customFormat="1" ht="30" customHeight="1" thickBot="1">
      <c r="A47" s="285" t="s">
        <v>94</v>
      </c>
      <c r="B47" s="286" t="s">
        <v>468</v>
      </c>
      <c r="C47" s="803">
        <f>E47+G47+I47+K47+M47+O47+Q47+S47+U47+W47+Y47+AA47+AC47</f>
        <v>301000721</v>
      </c>
      <c r="D47" s="803">
        <f>F47+H47+J47+L47+N47+P47+R47+T47+V47+X47+Z47+AB47+AD47</f>
        <v>343502337</v>
      </c>
      <c r="E47" s="287"/>
      <c r="F47" s="288"/>
      <c r="G47" s="289"/>
      <c r="H47" s="289"/>
      <c r="I47" s="289"/>
      <c r="J47" s="289"/>
      <c r="K47" s="289">
        <v>1000000</v>
      </c>
      <c r="L47" s="289">
        <v>1000000</v>
      </c>
      <c r="M47" s="289">
        <v>242844151</v>
      </c>
      <c r="N47" s="289">
        <v>245309024</v>
      </c>
      <c r="O47" s="289">
        <v>57156570</v>
      </c>
      <c r="P47" s="289">
        <v>57156570</v>
      </c>
      <c r="Q47" s="289"/>
      <c r="R47" s="289"/>
      <c r="S47" s="289"/>
      <c r="T47" s="289">
        <v>10063331</v>
      </c>
      <c r="U47" s="289"/>
      <c r="V47" s="289"/>
      <c r="W47" s="289"/>
      <c r="X47" s="289"/>
      <c r="Y47" s="289"/>
      <c r="Z47" s="289"/>
      <c r="AA47" s="289"/>
      <c r="AB47" s="290"/>
      <c r="AC47" s="287"/>
      <c r="AD47" s="287">
        <v>29973412</v>
      </c>
      <c r="AE47" s="923">
        <v>29973412</v>
      </c>
    </row>
    <row r="48" spans="1:31" s="291" customFormat="1" ht="29.25" customHeight="1" thickBot="1">
      <c r="A48" s="285" t="s">
        <v>33</v>
      </c>
      <c r="B48" s="286" t="s">
        <v>469</v>
      </c>
      <c r="C48" s="284">
        <f>SUM(E48:AC48)</f>
        <v>0</v>
      </c>
      <c r="D48" s="292"/>
      <c r="E48" s="293"/>
      <c r="F48" s="294"/>
      <c r="G48" s="295"/>
      <c r="H48" s="295"/>
      <c r="I48" s="295"/>
      <c r="J48" s="295"/>
      <c r="K48" s="295"/>
      <c r="L48" s="295"/>
      <c r="M48" s="295"/>
      <c r="N48" s="295"/>
      <c r="O48" s="295"/>
      <c r="P48" s="295"/>
      <c r="Q48" s="295"/>
      <c r="R48" s="295"/>
      <c r="S48" s="295"/>
      <c r="T48" s="295"/>
      <c r="U48" s="295"/>
      <c r="V48" s="295"/>
      <c r="W48" s="295"/>
      <c r="X48" s="295"/>
      <c r="Y48" s="295"/>
      <c r="Z48" s="295"/>
      <c r="AA48" s="295"/>
      <c r="AB48" s="296"/>
      <c r="AC48" s="293"/>
      <c r="AD48" s="293"/>
      <c r="AE48" s="924"/>
    </row>
    <row r="49" spans="1:31" s="300" customFormat="1" ht="27" customHeight="1" thickBot="1">
      <c r="A49" s="297" t="s">
        <v>34</v>
      </c>
      <c r="B49" s="298" t="s">
        <v>36</v>
      </c>
      <c r="C49" s="299">
        <f>SUM(C46+C47+C48)</f>
        <v>8472041995</v>
      </c>
      <c r="D49" s="299">
        <f aca="true" t="shared" si="6" ref="D49:AE49">SUM(D46+D47+D48)</f>
        <v>9572033466</v>
      </c>
      <c r="E49" s="299">
        <f t="shared" si="6"/>
        <v>1447700656</v>
      </c>
      <c r="F49" s="299">
        <f t="shared" si="6"/>
        <v>1503865128</v>
      </c>
      <c r="G49" s="299">
        <f t="shared" si="6"/>
        <v>800000000</v>
      </c>
      <c r="H49" s="299">
        <f t="shared" si="6"/>
        <v>800000000</v>
      </c>
      <c r="I49" s="299">
        <f t="shared" si="6"/>
        <v>2690500000</v>
      </c>
      <c r="J49" s="299">
        <f t="shared" si="6"/>
        <v>2690500000</v>
      </c>
      <c r="K49" s="299">
        <f t="shared" si="6"/>
        <v>16000000</v>
      </c>
      <c r="L49" s="299">
        <f t="shared" si="6"/>
        <v>16000000</v>
      </c>
      <c r="M49" s="299">
        <f t="shared" si="6"/>
        <v>297008721</v>
      </c>
      <c r="N49" s="299">
        <f t="shared" si="6"/>
        <v>422456074</v>
      </c>
      <c r="O49" s="299">
        <f t="shared" si="6"/>
        <v>65256570</v>
      </c>
      <c r="P49" s="299">
        <f t="shared" si="6"/>
        <v>65314570</v>
      </c>
      <c r="Q49" s="299">
        <f t="shared" si="6"/>
        <v>20000000</v>
      </c>
      <c r="R49" s="299">
        <f t="shared" si="6"/>
        <v>20000000</v>
      </c>
      <c r="S49" s="299">
        <f t="shared" si="6"/>
        <v>0</v>
      </c>
      <c r="T49" s="299">
        <f t="shared" si="6"/>
        <v>16137474</v>
      </c>
      <c r="U49" s="299">
        <f t="shared" si="6"/>
        <v>0</v>
      </c>
      <c r="V49" s="299">
        <f t="shared" si="6"/>
        <v>32895289</v>
      </c>
      <c r="W49" s="299">
        <f t="shared" si="6"/>
        <v>269145000</v>
      </c>
      <c r="X49" s="299">
        <f t="shared" si="6"/>
        <v>270145000</v>
      </c>
      <c r="Y49" s="299">
        <f t="shared" si="6"/>
        <v>216431048</v>
      </c>
      <c r="Z49" s="299">
        <f t="shared" si="6"/>
        <v>216431048</v>
      </c>
      <c r="AA49" s="299">
        <f t="shared" si="6"/>
        <v>0</v>
      </c>
      <c r="AB49" s="299">
        <f t="shared" si="6"/>
        <v>0</v>
      </c>
      <c r="AC49" s="299">
        <f t="shared" si="6"/>
        <v>2650000000</v>
      </c>
      <c r="AD49" s="299">
        <f t="shared" si="6"/>
        <v>3518288883</v>
      </c>
      <c r="AE49" s="925">
        <f t="shared" si="6"/>
        <v>1918288883</v>
      </c>
    </row>
    <row r="50" spans="3:4" ht="12">
      <c r="C50" s="301"/>
      <c r="D50" s="301"/>
    </row>
    <row r="51" spans="3:29" ht="12">
      <c r="C51" s="302"/>
      <c r="D51" s="302"/>
      <c r="G51" s="301"/>
      <c r="H51" s="301"/>
      <c r="M51" s="301"/>
      <c r="N51" s="301"/>
      <c r="AA51" s="303"/>
      <c r="AB51" s="303"/>
      <c r="AC51" s="303"/>
    </row>
    <row r="52" spans="3:14" ht="12">
      <c r="C52" s="301"/>
      <c r="D52" s="301"/>
      <c r="F52" s="301"/>
      <c r="M52" s="301"/>
      <c r="N52" s="301"/>
    </row>
    <row r="53" spans="27:29" ht="12">
      <c r="AA53" s="303"/>
      <c r="AB53" s="303"/>
      <c r="AC53" s="303"/>
    </row>
    <row r="54" ht="12">
      <c r="F54" s="301"/>
    </row>
    <row r="56" spans="3:4" ht="12">
      <c r="C56" s="301"/>
      <c r="D56" s="301"/>
    </row>
  </sheetData>
  <sheetProtection/>
  <mergeCells count="37">
    <mergeCell ref="G8:L8"/>
    <mergeCell ref="S9:T12"/>
    <mergeCell ref="U9:V12"/>
    <mergeCell ref="F1:I1"/>
    <mergeCell ref="F2:I2"/>
    <mergeCell ref="A5:AE5"/>
    <mergeCell ref="A6:AE6"/>
    <mergeCell ref="A8:A13"/>
    <mergeCell ref="B8:B13"/>
    <mergeCell ref="C8:D12"/>
    <mergeCell ref="Y9:Z12"/>
    <mergeCell ref="AA9:AB12"/>
    <mergeCell ref="Y14:Z14"/>
    <mergeCell ref="AA14:AB14"/>
    <mergeCell ref="E8:F12"/>
    <mergeCell ref="G9:H12"/>
    <mergeCell ref="I9:J12"/>
    <mergeCell ref="K9:L12"/>
    <mergeCell ref="M9:N12"/>
    <mergeCell ref="O9:P12"/>
    <mergeCell ref="AC8:AE12"/>
    <mergeCell ref="M8:V8"/>
    <mergeCell ref="W14:X14"/>
    <mergeCell ref="W8:AB8"/>
    <mergeCell ref="C14:D14"/>
    <mergeCell ref="E14:F14"/>
    <mergeCell ref="G14:H14"/>
    <mergeCell ref="I14:J14"/>
    <mergeCell ref="Q9:R12"/>
    <mergeCell ref="W9:X12"/>
    <mergeCell ref="AC14:AD14"/>
    <mergeCell ref="K14:L14"/>
    <mergeCell ref="M14:N14"/>
    <mergeCell ref="O14:P14"/>
    <mergeCell ref="Q14:R14"/>
    <mergeCell ref="S14:T14"/>
    <mergeCell ref="U14:V14"/>
  </mergeCells>
  <printOptions horizontalCentered="1" verticalCentered="1"/>
  <pageMargins left="0" right="0" top="0.7086614173228347" bottom="0.7480314960629921" header="0.3937007874015748" footer="0.3937007874015748"/>
  <pageSetup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Q109"/>
  <sheetViews>
    <sheetView workbookViewId="0" topLeftCell="A1">
      <selection activeCell="S16" sqref="S16"/>
    </sheetView>
  </sheetViews>
  <sheetFormatPr defaultColWidth="9.00390625" defaultRowHeight="12.75"/>
  <cols>
    <col min="1" max="1" width="3.875" style="184" customWidth="1"/>
    <col min="2" max="2" width="30.375" style="184" customWidth="1"/>
    <col min="3" max="3" width="13.125" style="184" customWidth="1"/>
    <col min="4" max="4" width="14.125" style="184" customWidth="1"/>
    <col min="5" max="6" width="12.25390625" style="184" customWidth="1"/>
    <col min="7" max="7" width="11.875" style="184" customWidth="1"/>
    <col min="8" max="8" width="12.25390625" style="184" customWidth="1"/>
    <col min="9" max="9" width="11.375" style="184" customWidth="1"/>
    <col min="10" max="10" width="11.875" style="184" customWidth="1"/>
    <col min="11" max="12" width="11.75390625" style="184" customWidth="1"/>
    <col min="13" max="13" width="12.125" style="184" customWidth="1"/>
    <col min="14" max="16" width="11.875" style="184" customWidth="1"/>
    <col min="17" max="17" width="7.75390625" style="184" customWidth="1"/>
    <col min="18" max="16384" width="9.125" style="184" customWidth="1"/>
  </cols>
  <sheetData>
    <row r="1" ht="12">
      <c r="A1" s="184" t="s">
        <v>0</v>
      </c>
    </row>
    <row r="2" ht="12">
      <c r="O2" s="184" t="s">
        <v>103</v>
      </c>
    </row>
    <row r="3" spans="1:17" ht="12">
      <c r="A3" s="1075" t="s">
        <v>805</v>
      </c>
      <c r="B3" s="1075"/>
      <c r="C3" s="1075"/>
      <c r="D3" s="1075"/>
      <c r="E3" s="1075"/>
      <c r="F3" s="1075"/>
      <c r="G3" s="1075"/>
      <c r="H3" s="1075"/>
      <c r="I3" s="1075"/>
      <c r="J3" s="1075"/>
      <c r="K3" s="1075"/>
      <c r="L3" s="1075"/>
      <c r="M3" s="1075"/>
      <c r="N3" s="1075"/>
      <c r="O3" s="1075"/>
      <c r="P3" s="1075"/>
      <c r="Q3" s="185"/>
    </row>
    <row r="4" spans="2:16" ht="12" hidden="1"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</row>
    <row r="5" spans="1:16" ht="12">
      <c r="A5" s="1076" t="s">
        <v>104</v>
      </c>
      <c r="B5" s="1076"/>
      <c r="C5" s="1076"/>
      <c r="D5" s="1076"/>
      <c r="E5" s="1076"/>
      <c r="F5" s="1076"/>
      <c r="G5" s="1076"/>
      <c r="H5" s="1076"/>
      <c r="I5" s="1076"/>
      <c r="J5" s="1076"/>
      <c r="K5" s="1076"/>
      <c r="L5" s="1076"/>
      <c r="M5" s="1076"/>
      <c r="N5" s="1076"/>
      <c r="O5" s="1076"/>
      <c r="P5" s="1076"/>
    </row>
    <row r="6" spans="2:16" ht="12"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</row>
    <row r="7" spans="2:16" ht="12.75" thickBot="1"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</row>
    <row r="8" spans="1:17" ht="12.75" thickBot="1">
      <c r="A8" s="187"/>
      <c r="B8" s="188"/>
      <c r="C8" s="189"/>
      <c r="D8" s="189"/>
      <c r="E8" s="1077" t="s">
        <v>105</v>
      </c>
      <c r="F8" s="1078"/>
      <c r="G8" s="1078"/>
      <c r="H8" s="1078"/>
      <c r="I8" s="1078"/>
      <c r="J8" s="1078"/>
      <c r="K8" s="1078"/>
      <c r="L8" s="1078"/>
      <c r="M8" s="1078"/>
      <c r="N8" s="1078"/>
      <c r="O8" s="1078"/>
      <c r="P8" s="1079"/>
      <c r="Q8" s="246"/>
    </row>
    <row r="9" spans="1:17" ht="30.75" customHeight="1" thickBot="1">
      <c r="A9" s="190"/>
      <c r="B9" s="191"/>
      <c r="C9" s="1080" t="s">
        <v>408</v>
      </c>
      <c r="D9" s="1080"/>
      <c r="E9" s="1083" t="s">
        <v>106</v>
      </c>
      <c r="F9" s="1084"/>
      <c r="G9" s="1084"/>
      <c r="H9" s="1084"/>
      <c r="I9" s="1084"/>
      <c r="J9" s="1084"/>
      <c r="K9" s="1084"/>
      <c r="L9" s="1084"/>
      <c r="M9" s="1085" t="s">
        <v>107</v>
      </c>
      <c r="N9" s="1086"/>
      <c r="O9" s="1086"/>
      <c r="P9" s="1087"/>
      <c r="Q9" s="246"/>
    </row>
    <row r="10" spans="1:17" ht="12.75" customHeight="1">
      <c r="A10" s="183"/>
      <c r="B10" s="192"/>
      <c r="C10" s="1081"/>
      <c r="D10" s="1081"/>
      <c r="E10" s="1088" t="s">
        <v>324</v>
      </c>
      <c r="F10" s="1089"/>
      <c r="G10" s="1088" t="s">
        <v>409</v>
      </c>
      <c r="H10" s="1089"/>
      <c r="I10" s="1088" t="s">
        <v>325</v>
      </c>
      <c r="J10" s="1089"/>
      <c r="K10" s="1094" t="s">
        <v>326</v>
      </c>
      <c r="L10" s="1095"/>
      <c r="M10" s="1088" t="s">
        <v>110</v>
      </c>
      <c r="N10" s="1089"/>
      <c r="O10" s="1100" t="s">
        <v>111</v>
      </c>
      <c r="P10" s="1101"/>
      <c r="Q10" s="246"/>
    </row>
    <row r="11" spans="1:17" ht="12">
      <c r="A11" s="183"/>
      <c r="B11" s="193" t="s">
        <v>108</v>
      </c>
      <c r="C11" s="1081"/>
      <c r="D11" s="1081"/>
      <c r="E11" s="1090"/>
      <c r="F11" s="1091"/>
      <c r="G11" s="1090"/>
      <c r="H11" s="1091"/>
      <c r="I11" s="1090"/>
      <c r="J11" s="1091"/>
      <c r="K11" s="1096"/>
      <c r="L11" s="1097"/>
      <c r="M11" s="1090"/>
      <c r="N11" s="1091"/>
      <c r="O11" s="1102"/>
      <c r="P11" s="1103"/>
      <c r="Q11" s="246"/>
    </row>
    <row r="12" spans="1:17" ht="12">
      <c r="A12" s="194"/>
      <c r="B12" s="193" t="s">
        <v>112</v>
      </c>
      <c r="C12" s="1081"/>
      <c r="D12" s="1081"/>
      <c r="E12" s="1090"/>
      <c r="F12" s="1091"/>
      <c r="G12" s="1090"/>
      <c r="H12" s="1091"/>
      <c r="I12" s="1090"/>
      <c r="J12" s="1091"/>
      <c r="K12" s="1096"/>
      <c r="L12" s="1097"/>
      <c r="M12" s="1090"/>
      <c r="N12" s="1091"/>
      <c r="O12" s="1102"/>
      <c r="P12" s="1103"/>
      <c r="Q12" s="246"/>
    </row>
    <row r="13" spans="1:17" ht="12">
      <c r="A13" s="195" t="s">
        <v>37</v>
      </c>
      <c r="B13" s="193" t="s">
        <v>113</v>
      </c>
      <c r="C13" s="1081"/>
      <c r="D13" s="1081"/>
      <c r="E13" s="1090"/>
      <c r="F13" s="1091"/>
      <c r="G13" s="1090"/>
      <c r="H13" s="1091"/>
      <c r="I13" s="1090"/>
      <c r="J13" s="1091"/>
      <c r="K13" s="1096"/>
      <c r="L13" s="1097"/>
      <c r="M13" s="1090"/>
      <c r="N13" s="1091"/>
      <c r="O13" s="1102"/>
      <c r="P13" s="1103"/>
      <c r="Q13" s="246"/>
    </row>
    <row r="14" spans="1:17" ht="12">
      <c r="A14" s="195"/>
      <c r="B14" s="193"/>
      <c r="C14" s="1081"/>
      <c r="D14" s="1081"/>
      <c r="E14" s="1090"/>
      <c r="F14" s="1091"/>
      <c r="G14" s="1090"/>
      <c r="H14" s="1091"/>
      <c r="I14" s="1090"/>
      <c r="J14" s="1091"/>
      <c r="K14" s="1096"/>
      <c r="L14" s="1097"/>
      <c r="M14" s="1090"/>
      <c r="N14" s="1091"/>
      <c r="O14" s="1102"/>
      <c r="P14" s="1103"/>
      <c r="Q14" s="246"/>
    </row>
    <row r="15" spans="1:17" ht="12.75" thickBot="1">
      <c r="A15" s="194"/>
      <c r="B15" s="192"/>
      <c r="C15" s="1082"/>
      <c r="D15" s="1082"/>
      <c r="E15" s="1092"/>
      <c r="F15" s="1093"/>
      <c r="G15" s="1092"/>
      <c r="H15" s="1093"/>
      <c r="I15" s="1092"/>
      <c r="J15" s="1093"/>
      <c r="K15" s="1098"/>
      <c r="L15" s="1099"/>
      <c r="M15" s="1092"/>
      <c r="N15" s="1093"/>
      <c r="O15" s="1104"/>
      <c r="P15" s="1105"/>
      <c r="Q15" s="246"/>
    </row>
    <row r="16" spans="1:17" ht="13.5" customHeight="1" thickBot="1">
      <c r="A16" s="196">
        <v>1</v>
      </c>
      <c r="B16" s="197">
        <v>2</v>
      </c>
      <c r="C16" s="1106">
        <v>3</v>
      </c>
      <c r="D16" s="1107"/>
      <c r="E16" s="1106">
        <v>4</v>
      </c>
      <c r="F16" s="1107"/>
      <c r="G16" s="1106">
        <v>5</v>
      </c>
      <c r="H16" s="1107"/>
      <c r="I16" s="1106">
        <v>6</v>
      </c>
      <c r="J16" s="1107"/>
      <c r="K16" s="1106">
        <v>7</v>
      </c>
      <c r="L16" s="1107"/>
      <c r="M16" s="1106">
        <v>8</v>
      </c>
      <c r="N16" s="1107"/>
      <c r="O16" s="1106">
        <v>9</v>
      </c>
      <c r="P16" s="1108"/>
      <c r="Q16" s="246"/>
    </row>
    <row r="17" spans="1:17" ht="36.75" thickBot="1">
      <c r="A17" s="198"/>
      <c r="B17" s="199"/>
      <c r="C17" s="237" t="s">
        <v>420</v>
      </c>
      <c r="D17" s="238" t="s">
        <v>421</v>
      </c>
      <c r="E17" s="237" t="s">
        <v>420</v>
      </c>
      <c r="F17" s="238" t="s">
        <v>421</v>
      </c>
      <c r="G17" s="237" t="s">
        <v>420</v>
      </c>
      <c r="H17" s="238" t="s">
        <v>421</v>
      </c>
      <c r="I17" s="237" t="s">
        <v>420</v>
      </c>
      <c r="J17" s="238" t="s">
        <v>421</v>
      </c>
      <c r="K17" s="237" t="s">
        <v>420</v>
      </c>
      <c r="L17" s="238" t="s">
        <v>421</v>
      </c>
      <c r="M17" s="237" t="s">
        <v>420</v>
      </c>
      <c r="N17" s="238" t="s">
        <v>421</v>
      </c>
      <c r="O17" s="237" t="s">
        <v>420</v>
      </c>
      <c r="P17" s="238" t="s">
        <v>421</v>
      </c>
      <c r="Q17" s="246"/>
    </row>
    <row r="18" spans="1:17" ht="12">
      <c r="A18" s="928">
        <v>1</v>
      </c>
      <c r="B18" s="200" t="s">
        <v>114</v>
      </c>
      <c r="C18" s="242">
        <f>E18+G18+I18+K18+M18+O18</f>
        <v>677420101</v>
      </c>
      <c r="D18" s="242">
        <f>F18+H18+J18+L18+N18+P18</f>
        <v>698432974</v>
      </c>
      <c r="E18" s="239">
        <v>459983900</v>
      </c>
      <c r="F18" s="239">
        <v>469181749</v>
      </c>
      <c r="G18" s="239">
        <v>91931165</v>
      </c>
      <c r="H18" s="239">
        <v>91625974</v>
      </c>
      <c r="I18" s="239">
        <v>101559436</v>
      </c>
      <c r="J18" s="239">
        <v>113451383</v>
      </c>
      <c r="K18" s="239">
        <v>0</v>
      </c>
      <c r="L18" s="239">
        <v>102500</v>
      </c>
      <c r="M18" s="239">
        <v>23945600</v>
      </c>
      <c r="N18" s="239">
        <v>24071368</v>
      </c>
      <c r="O18" s="217">
        <v>0</v>
      </c>
      <c r="P18" s="929">
        <v>0</v>
      </c>
      <c r="Q18" s="246"/>
    </row>
    <row r="19" spans="1:17" ht="12.75" thickBot="1">
      <c r="A19" s="930"/>
      <c r="B19" s="201"/>
      <c r="C19" s="202"/>
      <c r="D19" s="202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4"/>
      <c r="P19" s="931"/>
      <c r="Q19" s="246"/>
    </row>
    <row r="20" spans="1:17" ht="12.75" thickBot="1">
      <c r="A20" s="367">
        <v>2</v>
      </c>
      <c r="B20" s="368" t="s">
        <v>410</v>
      </c>
      <c r="C20" s="369">
        <f>SUM(C21:C29)</f>
        <v>1904375744</v>
      </c>
      <c r="D20" s="369">
        <f>SUM(D21:D29)</f>
        <v>1925423422</v>
      </c>
      <c r="E20" s="369">
        <v>915082071</v>
      </c>
      <c r="F20" s="241">
        <f>SUM(F21:F29)</f>
        <v>917379031</v>
      </c>
      <c r="G20" s="259">
        <v>200150936</v>
      </c>
      <c r="H20" s="369">
        <f>SUM(H21:H29)</f>
        <v>200970940</v>
      </c>
      <c r="I20" s="369">
        <v>772990883</v>
      </c>
      <c r="J20" s="241">
        <f>SUM(J21:J29)</f>
        <v>790718841</v>
      </c>
      <c r="K20" s="259">
        <f>SUM(K21:K29)</f>
        <v>0</v>
      </c>
      <c r="L20" s="369">
        <f>SUM(L21:L29)</f>
        <v>0</v>
      </c>
      <c r="M20" s="369">
        <v>16151854</v>
      </c>
      <c r="N20" s="241">
        <f>SUM(N21:N29)</f>
        <v>16354610</v>
      </c>
      <c r="O20" s="241">
        <f>SUM(O21:O29)</f>
        <v>0</v>
      </c>
      <c r="P20" s="369">
        <f>SUM(P21:P29)</f>
        <v>0</v>
      </c>
      <c r="Q20" s="246"/>
    </row>
    <row r="21" spans="1:17" s="29" customFormat="1" ht="12.75">
      <c r="A21" s="205"/>
      <c r="B21" s="206" t="s">
        <v>411</v>
      </c>
      <c r="C21" s="209">
        <f aca="true" t="shared" si="0" ref="C21:C29">SUM(E21+G21+I21+K21+M21+O21)</f>
        <v>105363200</v>
      </c>
      <c r="D21" s="209">
        <f aca="true" t="shared" si="1" ref="D21:D29">SUM(F21+H21+J21+L21+N21+P21)</f>
        <v>97124445</v>
      </c>
      <c r="E21" s="208">
        <v>74133132</v>
      </c>
      <c r="F21" s="207">
        <v>66065092</v>
      </c>
      <c r="G21" s="209">
        <v>16020488</v>
      </c>
      <c r="H21" s="208">
        <v>14445806</v>
      </c>
      <c r="I21" s="209">
        <v>15158780</v>
      </c>
      <c r="J21" s="208">
        <v>16553755</v>
      </c>
      <c r="K21" s="208"/>
      <c r="L21" s="207"/>
      <c r="M21" s="209">
        <v>50800</v>
      </c>
      <c r="N21" s="208">
        <v>59792</v>
      </c>
      <c r="O21" s="208"/>
      <c r="P21" s="210"/>
      <c r="Q21" s="926"/>
    </row>
    <row r="22" spans="1:17" s="29" customFormat="1" ht="12.75">
      <c r="A22" s="211"/>
      <c r="B22" s="212" t="s">
        <v>412</v>
      </c>
      <c r="C22" s="215">
        <f t="shared" si="0"/>
        <v>67068484</v>
      </c>
      <c r="D22" s="215">
        <f t="shared" si="1"/>
        <v>68196424</v>
      </c>
      <c r="E22" s="214">
        <v>37492332</v>
      </c>
      <c r="F22" s="213">
        <v>37554532</v>
      </c>
      <c r="G22" s="215">
        <v>7639032</v>
      </c>
      <c r="H22" s="214">
        <v>7654143</v>
      </c>
      <c r="I22" s="215">
        <v>14764170</v>
      </c>
      <c r="J22" s="214">
        <v>15814799</v>
      </c>
      <c r="K22" s="214"/>
      <c r="L22" s="213"/>
      <c r="M22" s="215">
        <v>7172950</v>
      </c>
      <c r="N22" s="214">
        <v>7172950</v>
      </c>
      <c r="O22" s="214"/>
      <c r="P22" s="216"/>
      <c r="Q22" s="926"/>
    </row>
    <row r="23" spans="1:17" s="29" customFormat="1" ht="12.75">
      <c r="A23" s="211"/>
      <c r="B23" s="212" t="s">
        <v>413</v>
      </c>
      <c r="C23" s="215">
        <f t="shared" si="0"/>
        <v>61791173</v>
      </c>
      <c r="D23" s="215">
        <f t="shared" si="1"/>
        <v>63791018</v>
      </c>
      <c r="E23" s="214">
        <v>38206429</v>
      </c>
      <c r="F23" s="213">
        <v>38334229</v>
      </c>
      <c r="G23" s="215">
        <v>8186395</v>
      </c>
      <c r="H23" s="214">
        <v>8211315</v>
      </c>
      <c r="I23" s="215">
        <v>14319230</v>
      </c>
      <c r="J23" s="214">
        <v>16027836</v>
      </c>
      <c r="K23" s="214"/>
      <c r="L23" s="213"/>
      <c r="M23" s="215">
        <v>1079119</v>
      </c>
      <c r="N23" s="214">
        <v>1217638</v>
      </c>
      <c r="O23" s="214"/>
      <c r="P23" s="216"/>
      <c r="Q23" s="926"/>
    </row>
    <row r="24" spans="1:17" s="29" customFormat="1" ht="12.75">
      <c r="A24" s="211"/>
      <c r="B24" s="212" t="s">
        <v>414</v>
      </c>
      <c r="C24" s="215">
        <f t="shared" si="0"/>
        <v>50560594</v>
      </c>
      <c r="D24" s="215">
        <f t="shared" si="1"/>
        <v>51388377</v>
      </c>
      <c r="E24" s="214">
        <v>35160588</v>
      </c>
      <c r="F24" s="213">
        <v>35279388</v>
      </c>
      <c r="G24" s="215">
        <v>7620691</v>
      </c>
      <c r="H24" s="214">
        <v>7643856</v>
      </c>
      <c r="I24" s="215">
        <v>7779315</v>
      </c>
      <c r="J24" s="214">
        <v>8409888</v>
      </c>
      <c r="K24" s="214"/>
      <c r="L24" s="213"/>
      <c r="M24" s="215">
        <v>0</v>
      </c>
      <c r="N24" s="214">
        <v>55245</v>
      </c>
      <c r="O24" s="214"/>
      <c r="P24" s="216"/>
      <c r="Q24" s="926"/>
    </row>
    <row r="25" spans="1:17" s="29" customFormat="1" ht="12.75">
      <c r="A25" s="211"/>
      <c r="B25" s="212" t="s">
        <v>415</v>
      </c>
      <c r="C25" s="215">
        <f t="shared" si="0"/>
        <v>1030279906</v>
      </c>
      <c r="D25" s="215">
        <f t="shared" si="1"/>
        <v>1052950347</v>
      </c>
      <c r="E25" s="214">
        <v>601966358</v>
      </c>
      <c r="F25" s="213">
        <v>611494558</v>
      </c>
      <c r="G25" s="215">
        <v>132151687</v>
      </c>
      <c r="H25" s="214">
        <v>134380211</v>
      </c>
      <c r="I25" s="215">
        <v>290671774</v>
      </c>
      <c r="J25" s="214">
        <v>301585491</v>
      </c>
      <c r="K25" s="214"/>
      <c r="L25" s="213"/>
      <c r="M25" s="215">
        <v>5490087</v>
      </c>
      <c r="N25" s="214">
        <v>5490087</v>
      </c>
      <c r="O25" s="214"/>
      <c r="P25" s="216"/>
      <c r="Q25" s="926"/>
    </row>
    <row r="26" spans="1:17" s="29" customFormat="1" ht="12.75">
      <c r="A26" s="211"/>
      <c r="B26" s="212" t="s">
        <v>416</v>
      </c>
      <c r="C26" s="215">
        <f t="shared" si="0"/>
        <v>212374755</v>
      </c>
      <c r="D26" s="215">
        <f t="shared" si="1"/>
        <v>215035179</v>
      </c>
      <c r="E26" s="214">
        <v>128123232</v>
      </c>
      <c r="F26" s="213">
        <v>128651232</v>
      </c>
      <c r="G26" s="215">
        <v>28532643</v>
      </c>
      <c r="H26" s="214">
        <v>28635609</v>
      </c>
      <c r="I26" s="215">
        <v>53359982</v>
      </c>
      <c r="J26" s="214">
        <v>55389440</v>
      </c>
      <c r="K26" s="214"/>
      <c r="L26" s="213"/>
      <c r="M26" s="215">
        <v>2358898</v>
      </c>
      <c r="N26" s="214">
        <v>2358898</v>
      </c>
      <c r="O26" s="214"/>
      <c r="P26" s="216"/>
      <c r="Q26" s="926"/>
    </row>
    <row r="27" spans="1:17" s="29" customFormat="1" ht="12.75">
      <c r="A27" s="211"/>
      <c r="B27" s="212" t="s">
        <v>417</v>
      </c>
      <c r="C27" s="215">
        <f t="shared" si="0"/>
        <v>362644699</v>
      </c>
      <c r="D27" s="215">
        <f t="shared" si="1"/>
        <v>362644699</v>
      </c>
      <c r="E27" s="214">
        <v>0</v>
      </c>
      <c r="F27" s="213">
        <v>0</v>
      </c>
      <c r="G27" s="215">
        <v>0</v>
      </c>
      <c r="H27" s="214">
        <v>0</v>
      </c>
      <c r="I27" s="215">
        <v>362644699</v>
      </c>
      <c r="J27" s="214">
        <v>362644699</v>
      </c>
      <c r="K27" s="214"/>
      <c r="L27" s="213"/>
      <c r="M27" s="215">
        <v>0</v>
      </c>
      <c r="N27" s="214">
        <v>0</v>
      </c>
      <c r="O27" s="214"/>
      <c r="P27" s="216"/>
      <c r="Q27" s="926"/>
    </row>
    <row r="28" spans="1:17" s="29" customFormat="1" ht="12.75">
      <c r="A28" s="211"/>
      <c r="B28" s="212" t="s">
        <v>418</v>
      </c>
      <c r="C28" s="215">
        <f t="shared" si="0"/>
        <v>13809520</v>
      </c>
      <c r="D28" s="215">
        <f t="shared" si="1"/>
        <v>13809520</v>
      </c>
      <c r="E28" s="214">
        <v>0</v>
      </c>
      <c r="F28" s="213">
        <v>0</v>
      </c>
      <c r="G28" s="215">
        <v>0</v>
      </c>
      <c r="H28" s="214">
        <v>0</v>
      </c>
      <c r="I28" s="215">
        <v>13809520</v>
      </c>
      <c r="J28" s="214">
        <v>13809520</v>
      </c>
      <c r="K28" s="214"/>
      <c r="L28" s="213"/>
      <c r="M28" s="215">
        <v>0</v>
      </c>
      <c r="N28" s="214">
        <v>0</v>
      </c>
      <c r="O28" s="214"/>
      <c r="P28" s="216"/>
      <c r="Q28" s="926"/>
    </row>
    <row r="29" spans="1:17" s="29" customFormat="1" ht="13.5" thickBot="1">
      <c r="A29" s="370"/>
      <c r="B29" s="371" t="s">
        <v>419</v>
      </c>
      <c r="C29" s="372">
        <f t="shared" si="0"/>
        <v>483413</v>
      </c>
      <c r="D29" s="372">
        <f t="shared" si="1"/>
        <v>483413</v>
      </c>
      <c r="E29" s="373">
        <v>0</v>
      </c>
      <c r="F29" s="374">
        <v>0</v>
      </c>
      <c r="G29" s="375">
        <v>0</v>
      </c>
      <c r="H29" s="373">
        <v>0</v>
      </c>
      <c r="I29" s="375">
        <v>483413</v>
      </c>
      <c r="J29" s="373">
        <v>483413</v>
      </c>
      <c r="K29" s="373"/>
      <c r="L29" s="374"/>
      <c r="M29" s="375">
        <v>0</v>
      </c>
      <c r="N29" s="373">
        <v>0</v>
      </c>
      <c r="O29" s="373"/>
      <c r="P29" s="376"/>
      <c r="Q29" s="926"/>
    </row>
    <row r="30" spans="1:17" ht="12.75" thickBot="1">
      <c r="A30" s="195"/>
      <c r="B30" s="377"/>
      <c r="C30" s="378"/>
      <c r="D30" s="808"/>
      <c r="E30" s="379"/>
      <c r="F30" s="380"/>
      <c r="G30" s="381"/>
      <c r="H30" s="379"/>
      <c r="I30" s="381"/>
      <c r="J30" s="379"/>
      <c r="K30" s="379"/>
      <c r="L30" s="380"/>
      <c r="M30" s="381"/>
      <c r="N30" s="379"/>
      <c r="O30" s="379"/>
      <c r="P30" s="382"/>
      <c r="Q30" s="246"/>
    </row>
    <row r="31" spans="1:17" ht="13.5" thickBot="1">
      <c r="A31" s="367">
        <v>3</v>
      </c>
      <c r="B31" s="368" t="s">
        <v>115</v>
      </c>
      <c r="C31" s="809">
        <f>SUM(E31+G31+I31+K31+M31+O31)</f>
        <v>14684385</v>
      </c>
      <c r="D31" s="810">
        <f>SUM(F31+H31+J31+N31)</f>
        <v>21829523</v>
      </c>
      <c r="E31" s="369">
        <v>10125204</v>
      </c>
      <c r="F31" s="241">
        <v>10357154</v>
      </c>
      <c r="G31" s="259">
        <v>2102333</v>
      </c>
      <c r="H31" s="369">
        <v>2143453</v>
      </c>
      <c r="I31" s="259">
        <v>2156849</v>
      </c>
      <c r="J31" s="369">
        <v>9028917</v>
      </c>
      <c r="K31" s="369"/>
      <c r="L31" s="241"/>
      <c r="M31" s="259">
        <v>299999</v>
      </c>
      <c r="N31" s="369">
        <v>299999</v>
      </c>
      <c r="O31" s="383"/>
      <c r="P31" s="228"/>
      <c r="Q31" s="246"/>
    </row>
    <row r="32" spans="1:17" ht="12.75" thickBot="1">
      <c r="A32" s="384"/>
      <c r="B32" s="385"/>
      <c r="C32" s="379"/>
      <c r="D32" s="381"/>
      <c r="E32" s="386"/>
      <c r="F32" s="387"/>
      <c r="G32" s="388"/>
      <c r="H32" s="386"/>
      <c r="I32" s="388"/>
      <c r="J32" s="386"/>
      <c r="K32" s="386"/>
      <c r="L32" s="387"/>
      <c r="M32" s="388"/>
      <c r="N32" s="386"/>
      <c r="O32" s="386"/>
      <c r="P32" s="389"/>
      <c r="Q32" s="246"/>
    </row>
    <row r="33" spans="1:17" s="240" customFormat="1" ht="13.5" thickBot="1">
      <c r="A33" s="367">
        <v>4</v>
      </c>
      <c r="B33" s="368" t="s">
        <v>423</v>
      </c>
      <c r="C33" s="809">
        <f>SUM(E33+G33+I33+K33+M33+O33)</f>
        <v>9863295</v>
      </c>
      <c r="D33" s="810">
        <f>SUM(F33+H33+J33+N33)</f>
        <v>10833045</v>
      </c>
      <c r="E33" s="811">
        <v>4157000</v>
      </c>
      <c r="F33" s="383">
        <v>4157000</v>
      </c>
      <c r="G33" s="383">
        <v>868911</v>
      </c>
      <c r="H33" s="390">
        <v>868911</v>
      </c>
      <c r="I33" s="811">
        <v>4557984</v>
      </c>
      <c r="J33" s="383">
        <v>5527734</v>
      </c>
      <c r="K33" s="383"/>
      <c r="L33" s="390"/>
      <c r="M33" s="811">
        <v>279400</v>
      </c>
      <c r="N33" s="383">
        <v>279400</v>
      </c>
      <c r="O33" s="383"/>
      <c r="P33" s="812"/>
      <c r="Q33" s="927"/>
    </row>
    <row r="34" spans="1:17" ht="12.75" thickBot="1">
      <c r="A34" s="932"/>
      <c r="B34" s="218"/>
      <c r="C34" s="219"/>
      <c r="D34" s="220"/>
      <c r="E34" s="221"/>
      <c r="F34" s="222"/>
      <c r="G34" s="223"/>
      <c r="H34" s="224"/>
      <c r="I34" s="221"/>
      <c r="J34" s="222"/>
      <c r="K34" s="221"/>
      <c r="L34" s="244"/>
      <c r="M34" s="225"/>
      <c r="N34" s="222"/>
      <c r="O34" s="221"/>
      <c r="P34" s="222"/>
      <c r="Q34" s="246"/>
    </row>
    <row r="35" spans="1:17" ht="30" customHeight="1" thickBot="1">
      <c r="A35" s="245"/>
      <c r="B35" s="227" t="s">
        <v>116</v>
      </c>
      <c r="C35" s="228">
        <f>SUM(C18+C20+C31+C33)</f>
        <v>2606343525</v>
      </c>
      <c r="D35" s="228">
        <f aca="true" t="shared" si="2" ref="D35:P35">SUM(D18+D20+D31+D33)</f>
        <v>2656518964</v>
      </c>
      <c r="E35" s="228">
        <f t="shared" si="2"/>
        <v>1389348175</v>
      </c>
      <c r="F35" s="228">
        <f t="shared" si="2"/>
        <v>1401074934</v>
      </c>
      <c r="G35" s="228">
        <f t="shared" si="2"/>
        <v>295053345</v>
      </c>
      <c r="H35" s="228">
        <f t="shared" si="2"/>
        <v>295609278</v>
      </c>
      <c r="I35" s="228">
        <f t="shared" si="2"/>
        <v>881265152</v>
      </c>
      <c r="J35" s="228">
        <f t="shared" si="2"/>
        <v>918726875</v>
      </c>
      <c r="K35" s="228">
        <f t="shared" si="2"/>
        <v>0</v>
      </c>
      <c r="L35" s="243">
        <f t="shared" si="2"/>
        <v>102500</v>
      </c>
      <c r="M35" s="228">
        <f t="shared" si="2"/>
        <v>40676853</v>
      </c>
      <c r="N35" s="228">
        <f t="shared" si="2"/>
        <v>41005377</v>
      </c>
      <c r="O35" s="228">
        <f t="shared" si="2"/>
        <v>0</v>
      </c>
      <c r="P35" s="228">
        <f t="shared" si="2"/>
        <v>0</v>
      </c>
      <c r="Q35" s="246"/>
    </row>
    <row r="36" spans="3:16" ht="12">
      <c r="C36" s="31"/>
      <c r="D36" s="31"/>
      <c r="P36" s="31"/>
    </row>
    <row r="37" spans="3:16" ht="12">
      <c r="C37" s="229"/>
      <c r="D37" s="229"/>
      <c r="E37" s="230"/>
      <c r="F37" s="230"/>
      <c r="H37" s="230"/>
      <c r="J37" s="230"/>
      <c r="P37" s="31"/>
    </row>
    <row r="38" spans="3:16" ht="12">
      <c r="C38" s="229"/>
      <c r="D38" s="229"/>
      <c r="E38" s="229"/>
      <c r="F38" s="31"/>
      <c r="G38" s="229"/>
      <c r="H38" s="31"/>
      <c r="I38" s="31"/>
      <c r="J38" s="229"/>
      <c r="K38" s="31"/>
      <c r="L38" s="31"/>
      <c r="M38" s="31"/>
      <c r="N38" s="229"/>
      <c r="O38" s="31"/>
      <c r="P38" s="31"/>
    </row>
    <row r="39" spans="3:16" ht="12">
      <c r="C39" s="31"/>
      <c r="D39" s="31"/>
      <c r="E39" s="230"/>
      <c r="F39" s="31"/>
      <c r="G39" s="229"/>
      <c r="I39" s="229"/>
      <c r="J39" s="31"/>
      <c r="K39" s="31"/>
      <c r="L39" s="31"/>
      <c r="N39" s="31"/>
      <c r="O39" s="231"/>
      <c r="P39" s="231"/>
    </row>
    <row r="40" spans="2:16" ht="12">
      <c r="B40" s="232"/>
      <c r="C40" s="232"/>
      <c r="D40" s="232"/>
      <c r="E40" s="232"/>
      <c r="F40" s="232"/>
      <c r="G40" s="232"/>
      <c r="H40" s="232"/>
      <c r="I40" s="232"/>
      <c r="J40" s="870"/>
      <c r="K40" s="232"/>
      <c r="L40" s="232"/>
      <c r="M40" s="232"/>
      <c r="N40" s="870"/>
      <c r="O40" s="232"/>
      <c r="P40" s="232"/>
    </row>
    <row r="41" spans="2:16" ht="12">
      <c r="B41" s="232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</row>
    <row r="42" spans="2:16" ht="12">
      <c r="B42" s="232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3"/>
      <c r="N42" s="232"/>
      <c r="O42" s="232"/>
      <c r="P42" s="232"/>
    </row>
    <row r="43" spans="2:16" ht="12">
      <c r="B43" s="232"/>
      <c r="C43" s="232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</row>
    <row r="44" spans="2:16" ht="12">
      <c r="B44" s="232"/>
      <c r="C44" s="232"/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</row>
    <row r="45" spans="2:16" ht="12">
      <c r="B45" s="232"/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</row>
    <row r="46" spans="2:16" ht="12">
      <c r="B46" s="234"/>
      <c r="C46" s="232"/>
      <c r="D46" s="232"/>
      <c r="E46" s="232"/>
      <c r="F46" s="232"/>
      <c r="G46" s="232"/>
      <c r="H46" s="232"/>
      <c r="I46" s="232"/>
      <c r="J46" s="232"/>
      <c r="K46" s="232"/>
      <c r="L46" s="232"/>
      <c r="M46" s="232"/>
      <c r="N46" s="232"/>
      <c r="O46" s="232"/>
      <c r="P46" s="232"/>
    </row>
    <row r="47" spans="2:16" ht="12">
      <c r="B47" s="234"/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2"/>
    </row>
    <row r="48" spans="2:16" ht="12">
      <c r="B48" s="234"/>
      <c r="C48" s="232"/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</row>
    <row r="49" spans="2:16" ht="12">
      <c r="B49" s="234"/>
      <c r="C49" s="232"/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</row>
    <row r="50" spans="2:16" ht="12">
      <c r="B50" s="234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</row>
    <row r="51" spans="2:16" ht="12">
      <c r="B51" s="234"/>
      <c r="C51" s="232"/>
      <c r="D51" s="232"/>
      <c r="E51" s="232"/>
      <c r="F51" s="232"/>
      <c r="G51" s="232"/>
      <c r="H51" s="232"/>
      <c r="I51" s="232"/>
      <c r="J51" s="232"/>
      <c r="K51" s="232"/>
      <c r="L51" s="232"/>
      <c r="M51" s="232"/>
      <c r="N51" s="232"/>
      <c r="O51" s="232"/>
      <c r="P51" s="232"/>
    </row>
    <row r="52" spans="2:16" ht="12">
      <c r="B52" s="234"/>
      <c r="C52" s="232"/>
      <c r="D52" s="232"/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</row>
    <row r="53" spans="2:16" ht="12">
      <c r="B53" s="234"/>
      <c r="C53" s="232"/>
      <c r="D53" s="232"/>
      <c r="E53" s="232"/>
      <c r="F53" s="232"/>
      <c r="G53" s="232"/>
      <c r="H53" s="232"/>
      <c r="I53" s="232"/>
      <c r="J53" s="232"/>
      <c r="K53" s="232"/>
      <c r="L53" s="232"/>
      <c r="M53" s="232"/>
      <c r="N53" s="232"/>
      <c r="O53" s="232"/>
      <c r="P53" s="232"/>
    </row>
    <row r="54" spans="2:16" ht="12">
      <c r="B54" s="234"/>
      <c r="C54" s="232"/>
      <c r="D54" s="232"/>
      <c r="E54" s="232"/>
      <c r="F54" s="232"/>
      <c r="G54" s="232"/>
      <c r="H54" s="232"/>
      <c r="I54" s="232"/>
      <c r="J54" s="232"/>
      <c r="K54" s="232"/>
      <c r="L54" s="232"/>
      <c r="M54" s="232"/>
      <c r="N54" s="232"/>
      <c r="O54" s="232"/>
      <c r="P54" s="232"/>
    </row>
    <row r="55" spans="2:16" ht="12">
      <c r="B55" s="234"/>
      <c r="C55" s="232"/>
      <c r="D55" s="232"/>
      <c r="E55" s="232"/>
      <c r="F55" s="232"/>
      <c r="G55" s="232"/>
      <c r="H55" s="232"/>
      <c r="I55" s="232"/>
      <c r="J55" s="232"/>
      <c r="K55" s="232"/>
      <c r="L55" s="232"/>
      <c r="M55" s="232"/>
      <c r="N55" s="232"/>
      <c r="O55" s="232"/>
      <c r="P55" s="232"/>
    </row>
    <row r="56" spans="1:16" s="236" customFormat="1" ht="12">
      <c r="A56" s="235"/>
      <c r="B56" s="234"/>
      <c r="C56" s="232"/>
      <c r="D56" s="232"/>
      <c r="E56" s="232"/>
      <c r="F56" s="232"/>
      <c r="G56" s="232"/>
      <c r="H56" s="232"/>
      <c r="I56" s="232"/>
      <c r="J56" s="232"/>
      <c r="K56" s="232"/>
      <c r="L56" s="232"/>
      <c r="M56" s="232"/>
      <c r="N56" s="232"/>
      <c r="O56" s="232"/>
      <c r="P56" s="232"/>
    </row>
    <row r="57" spans="1:16" ht="12">
      <c r="A57" s="235"/>
      <c r="B57" s="234"/>
      <c r="C57" s="232"/>
      <c r="D57" s="232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</row>
    <row r="58" spans="1:16" ht="12">
      <c r="A58" s="235"/>
      <c r="B58" s="234"/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232"/>
      <c r="P58" s="232"/>
    </row>
    <row r="59" spans="1:16" ht="12">
      <c r="A59" s="235"/>
      <c r="B59" s="234"/>
      <c r="C59" s="232"/>
      <c r="D59" s="232"/>
      <c r="E59" s="232"/>
      <c r="F59" s="232"/>
      <c r="G59" s="232"/>
      <c r="H59" s="232"/>
      <c r="I59" s="232"/>
      <c r="J59" s="232"/>
      <c r="K59" s="232"/>
      <c r="L59" s="232"/>
      <c r="M59" s="232"/>
      <c r="N59" s="232"/>
      <c r="O59" s="232"/>
      <c r="P59" s="232"/>
    </row>
    <row r="60" spans="1:16" ht="12">
      <c r="A60" s="235"/>
      <c r="B60" s="234"/>
      <c r="C60" s="232"/>
      <c r="D60" s="232"/>
      <c r="E60" s="232"/>
      <c r="F60" s="232"/>
      <c r="G60" s="232"/>
      <c r="H60" s="232"/>
      <c r="I60" s="232"/>
      <c r="J60" s="232"/>
      <c r="K60" s="232"/>
      <c r="L60" s="232"/>
      <c r="M60" s="232"/>
      <c r="N60" s="232"/>
      <c r="O60" s="232"/>
      <c r="P60" s="232"/>
    </row>
    <row r="61" spans="1:16" ht="12">
      <c r="A61" s="235"/>
      <c r="B61" s="234"/>
      <c r="C61" s="232"/>
      <c r="D61" s="232"/>
      <c r="E61" s="232"/>
      <c r="F61" s="232"/>
      <c r="G61" s="232"/>
      <c r="H61" s="232"/>
      <c r="I61" s="232"/>
      <c r="J61" s="232"/>
      <c r="K61" s="232"/>
      <c r="L61" s="232"/>
      <c r="M61" s="232"/>
      <c r="N61" s="232"/>
      <c r="O61" s="232"/>
      <c r="P61" s="232"/>
    </row>
    <row r="62" spans="1:16" ht="12">
      <c r="A62" s="235"/>
      <c r="B62" s="234"/>
      <c r="C62" s="232"/>
      <c r="D62" s="232"/>
      <c r="E62" s="232"/>
      <c r="F62" s="232"/>
      <c r="G62" s="232"/>
      <c r="H62" s="232"/>
      <c r="I62" s="232"/>
      <c r="J62" s="232"/>
      <c r="K62" s="232"/>
      <c r="L62" s="232"/>
      <c r="M62" s="232"/>
      <c r="N62" s="232"/>
      <c r="O62" s="232"/>
      <c r="P62" s="232"/>
    </row>
    <row r="63" spans="1:16" s="236" customFormat="1" ht="12">
      <c r="A63" s="235"/>
      <c r="B63" s="234"/>
      <c r="C63" s="232"/>
      <c r="D63" s="232"/>
      <c r="E63" s="232"/>
      <c r="F63" s="232"/>
      <c r="G63" s="232"/>
      <c r="H63" s="232"/>
      <c r="I63" s="232"/>
      <c r="J63" s="232"/>
      <c r="K63" s="232"/>
      <c r="L63" s="232"/>
      <c r="M63" s="232"/>
      <c r="N63" s="232"/>
      <c r="O63" s="232"/>
      <c r="P63" s="232"/>
    </row>
    <row r="64" spans="1:16" ht="12">
      <c r="A64" s="235"/>
      <c r="B64" s="234"/>
      <c r="C64" s="232"/>
      <c r="D64" s="232"/>
      <c r="E64" s="232"/>
      <c r="F64" s="232"/>
      <c r="G64" s="232"/>
      <c r="H64" s="232"/>
      <c r="I64" s="232"/>
      <c r="J64" s="232"/>
      <c r="K64" s="232"/>
      <c r="L64" s="232"/>
      <c r="M64" s="232"/>
      <c r="N64" s="232"/>
      <c r="O64" s="232"/>
      <c r="P64" s="232"/>
    </row>
    <row r="65" spans="1:16" ht="12">
      <c r="A65" s="235"/>
      <c r="B65" s="234"/>
      <c r="C65" s="232"/>
      <c r="D65" s="232"/>
      <c r="E65" s="232"/>
      <c r="F65" s="232"/>
      <c r="G65" s="232"/>
      <c r="H65" s="232"/>
      <c r="I65" s="232"/>
      <c r="J65" s="232"/>
      <c r="K65" s="232"/>
      <c r="L65" s="232"/>
      <c r="M65" s="232"/>
      <c r="N65" s="232"/>
      <c r="O65" s="232"/>
      <c r="P65" s="232"/>
    </row>
    <row r="66" spans="1:16" ht="12">
      <c r="A66" s="235"/>
      <c r="B66" s="234"/>
      <c r="C66" s="232"/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232"/>
      <c r="O66" s="232"/>
      <c r="P66" s="232"/>
    </row>
    <row r="67" spans="1:16" ht="12">
      <c r="A67" s="235"/>
      <c r="B67" s="234"/>
      <c r="C67" s="232"/>
      <c r="D67" s="232"/>
      <c r="E67" s="232"/>
      <c r="F67" s="232"/>
      <c r="G67" s="232"/>
      <c r="H67" s="232"/>
      <c r="I67" s="232"/>
      <c r="J67" s="232"/>
      <c r="K67" s="232"/>
      <c r="L67" s="232"/>
      <c r="M67" s="232"/>
      <c r="N67" s="232"/>
      <c r="O67" s="232"/>
      <c r="P67" s="232"/>
    </row>
    <row r="68" spans="1:16" ht="12">
      <c r="A68" s="235"/>
      <c r="B68" s="234"/>
      <c r="C68" s="232"/>
      <c r="D68" s="232"/>
      <c r="E68" s="232"/>
      <c r="F68" s="232"/>
      <c r="G68" s="232"/>
      <c r="H68" s="232"/>
      <c r="I68" s="232"/>
      <c r="J68" s="232"/>
      <c r="K68" s="232"/>
      <c r="L68" s="232"/>
      <c r="M68" s="232"/>
      <c r="N68" s="232"/>
      <c r="O68" s="232"/>
      <c r="P68" s="232"/>
    </row>
    <row r="69" spans="1:16" ht="12">
      <c r="A69" s="235"/>
      <c r="B69" s="234"/>
      <c r="C69" s="232"/>
      <c r="D69" s="232"/>
      <c r="E69" s="232"/>
      <c r="F69" s="232"/>
      <c r="G69" s="232"/>
      <c r="H69" s="232"/>
      <c r="I69" s="232"/>
      <c r="J69" s="232"/>
      <c r="K69" s="232"/>
      <c r="L69" s="232"/>
      <c r="M69" s="232"/>
      <c r="N69" s="232"/>
      <c r="O69" s="232"/>
      <c r="P69" s="232"/>
    </row>
    <row r="70" spans="1:16" ht="12">
      <c r="A70" s="235"/>
      <c r="B70" s="234"/>
      <c r="C70" s="232"/>
      <c r="D70" s="232"/>
      <c r="E70" s="232"/>
      <c r="F70" s="232"/>
      <c r="G70" s="232"/>
      <c r="H70" s="232"/>
      <c r="I70" s="232"/>
      <c r="J70" s="232"/>
      <c r="K70" s="232"/>
      <c r="L70" s="232"/>
      <c r="M70" s="232"/>
      <c r="N70" s="232"/>
      <c r="O70" s="232"/>
      <c r="P70" s="232"/>
    </row>
    <row r="71" spans="1:16" ht="12">
      <c r="A71" s="235"/>
      <c r="B71" s="234"/>
      <c r="C71" s="232"/>
      <c r="D71" s="232"/>
      <c r="E71" s="232"/>
      <c r="F71" s="232"/>
      <c r="G71" s="232"/>
      <c r="H71" s="232"/>
      <c r="I71" s="232"/>
      <c r="J71" s="232"/>
      <c r="K71" s="232"/>
      <c r="L71" s="232"/>
      <c r="M71" s="232"/>
      <c r="N71" s="232"/>
      <c r="O71" s="232"/>
      <c r="P71" s="232"/>
    </row>
    <row r="72" spans="1:16" ht="12">
      <c r="A72" s="235"/>
      <c r="B72" s="234"/>
      <c r="C72" s="232"/>
      <c r="D72" s="232"/>
      <c r="E72" s="232"/>
      <c r="F72" s="232"/>
      <c r="G72" s="232"/>
      <c r="H72" s="232"/>
      <c r="I72" s="232"/>
      <c r="J72" s="232"/>
      <c r="K72" s="232"/>
      <c r="L72" s="232"/>
      <c r="M72" s="232"/>
      <c r="N72" s="232"/>
      <c r="O72" s="232"/>
      <c r="P72" s="232"/>
    </row>
    <row r="73" spans="1:16" ht="12">
      <c r="A73" s="235"/>
      <c r="B73" s="234"/>
      <c r="C73" s="232"/>
      <c r="D73" s="232"/>
      <c r="E73" s="232"/>
      <c r="F73" s="232"/>
      <c r="G73" s="232"/>
      <c r="H73" s="232"/>
      <c r="I73" s="232"/>
      <c r="J73" s="232"/>
      <c r="K73" s="232"/>
      <c r="L73" s="232"/>
      <c r="M73" s="232"/>
      <c r="N73" s="232"/>
      <c r="O73" s="232"/>
      <c r="P73" s="232"/>
    </row>
    <row r="74" spans="1:16" ht="12">
      <c r="A74" s="235"/>
      <c r="B74" s="234"/>
      <c r="C74" s="232"/>
      <c r="D74" s="232"/>
      <c r="E74" s="232"/>
      <c r="F74" s="232"/>
      <c r="G74" s="232"/>
      <c r="H74" s="232"/>
      <c r="I74" s="232"/>
      <c r="J74" s="232"/>
      <c r="K74" s="232"/>
      <c r="L74" s="232"/>
      <c r="M74" s="232"/>
      <c r="N74" s="232"/>
      <c r="O74" s="232"/>
      <c r="P74" s="232"/>
    </row>
    <row r="75" spans="1:16" ht="12">
      <c r="A75" s="235"/>
      <c r="B75" s="234"/>
      <c r="C75" s="232"/>
      <c r="D75" s="232"/>
      <c r="E75" s="232"/>
      <c r="F75" s="232"/>
      <c r="G75" s="232"/>
      <c r="H75" s="232"/>
      <c r="I75" s="232"/>
      <c r="J75" s="232"/>
      <c r="K75" s="232"/>
      <c r="L75" s="232"/>
      <c r="M75" s="232"/>
      <c r="N75" s="232"/>
      <c r="O75" s="232"/>
      <c r="P75" s="232"/>
    </row>
    <row r="76" spans="2:16" ht="12">
      <c r="B76" s="234"/>
      <c r="C76" s="232"/>
      <c r="D76" s="232"/>
      <c r="E76" s="232"/>
      <c r="F76" s="232"/>
      <c r="G76" s="232"/>
      <c r="H76" s="232"/>
      <c r="I76" s="232"/>
      <c r="J76" s="232"/>
      <c r="K76" s="232"/>
      <c r="L76" s="232"/>
      <c r="M76" s="232"/>
      <c r="N76" s="232"/>
      <c r="O76" s="232"/>
      <c r="P76" s="232"/>
    </row>
    <row r="77" spans="3:16" ht="12"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231"/>
      <c r="N77" s="231"/>
      <c r="O77" s="231"/>
      <c r="P77" s="31"/>
    </row>
    <row r="78" spans="3:16" ht="12"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231"/>
      <c r="N78" s="231"/>
      <c r="O78" s="231"/>
      <c r="P78" s="31"/>
    </row>
    <row r="79" spans="3:16" ht="12"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231"/>
      <c r="N79" s="231"/>
      <c r="O79" s="231"/>
      <c r="P79" s="31"/>
    </row>
    <row r="80" spans="3:16" ht="12"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231"/>
      <c r="N80" s="231"/>
      <c r="O80" s="231"/>
      <c r="P80" s="31"/>
    </row>
    <row r="81" spans="3:16" ht="12"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231"/>
      <c r="N81" s="231"/>
      <c r="O81" s="231"/>
      <c r="P81" s="31"/>
    </row>
    <row r="82" spans="3:16" ht="12"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231"/>
      <c r="N82" s="231"/>
      <c r="O82" s="231"/>
      <c r="P82" s="31"/>
    </row>
    <row r="83" spans="3:16" ht="12"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</row>
    <row r="84" spans="3:16" ht="12"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</row>
    <row r="85" spans="3:16" ht="12"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</row>
    <row r="86" spans="3:16" ht="12"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</row>
    <row r="87" spans="3:16" ht="12"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</row>
    <row r="88" spans="5:15" ht="12"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</row>
    <row r="89" spans="5:15" ht="12"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</row>
    <row r="90" spans="5:15" ht="12"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</row>
    <row r="91" spans="5:15" ht="12"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</row>
    <row r="92" spans="5:15" ht="12"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</row>
    <row r="93" spans="5:15" ht="12"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</row>
    <row r="94" spans="5:15" ht="12"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</row>
    <row r="95" spans="5:15" ht="12"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</row>
    <row r="96" spans="5:15" ht="12"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</row>
    <row r="97" spans="5:15" ht="12"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</row>
    <row r="98" spans="5:15" ht="12"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</row>
    <row r="99" spans="5:15" ht="12"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</row>
    <row r="100" spans="5:15" ht="12"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</row>
    <row r="101" spans="5:15" ht="12"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</row>
    <row r="102" spans="5:15" ht="12"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</row>
    <row r="103" spans="5:15" ht="12"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</row>
    <row r="104" spans="5:15" ht="12"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</row>
    <row r="105" spans="5:15" ht="12"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</row>
    <row r="106" spans="5:15" ht="12"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</row>
    <row r="107" spans="5:15" ht="12"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</row>
    <row r="108" spans="5:15" ht="12"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</row>
    <row r="109" spans="5:15" ht="12"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</row>
  </sheetData>
  <sheetProtection/>
  <mergeCells count="19">
    <mergeCell ref="M10:N15"/>
    <mergeCell ref="O10:P15"/>
    <mergeCell ref="C16:D16"/>
    <mergeCell ref="E16:F16"/>
    <mergeCell ref="G16:H16"/>
    <mergeCell ref="I16:J16"/>
    <mergeCell ref="K16:L16"/>
    <mergeCell ref="M16:N16"/>
    <mergeCell ref="O16:P16"/>
    <mergeCell ref="A3:P3"/>
    <mergeCell ref="A5:P5"/>
    <mergeCell ref="E8:P8"/>
    <mergeCell ref="C9:D15"/>
    <mergeCell ref="E9:L9"/>
    <mergeCell ref="M9:P9"/>
    <mergeCell ref="E10:F15"/>
    <mergeCell ref="G10:H15"/>
    <mergeCell ref="I10:J15"/>
    <mergeCell ref="K10:L15"/>
  </mergeCells>
  <printOptions horizontalCentered="1"/>
  <pageMargins left="0.1968503937007874" right="0.1968503937007874" top="0.7874015748031497" bottom="0.1968503937007874" header="0.3937007874015748" footer="0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W109"/>
  <sheetViews>
    <sheetView workbookViewId="0" topLeftCell="A1">
      <selection activeCell="M37" sqref="M37"/>
    </sheetView>
  </sheetViews>
  <sheetFormatPr defaultColWidth="9.00390625" defaultRowHeight="12.75"/>
  <cols>
    <col min="1" max="1" width="3.875" style="184" customWidth="1"/>
    <col min="2" max="2" width="32.125" style="184" customWidth="1"/>
    <col min="3" max="6" width="13.25390625" style="184" customWidth="1"/>
    <col min="7" max="22" width="12.25390625" style="184" customWidth="1"/>
    <col min="23" max="16384" width="9.125" style="184" customWidth="1"/>
  </cols>
  <sheetData>
    <row r="1" ht="12">
      <c r="A1" s="184" t="s">
        <v>0</v>
      </c>
    </row>
    <row r="2" ht="12">
      <c r="S2" s="184" t="s">
        <v>117</v>
      </c>
    </row>
    <row r="4" spans="1:22" ht="12">
      <c r="A4" s="1075" t="s">
        <v>806</v>
      </c>
      <c r="B4" s="1075"/>
      <c r="C4" s="1075"/>
      <c r="D4" s="1075"/>
      <c r="E4" s="1075"/>
      <c r="F4" s="1075"/>
      <c r="G4" s="1075"/>
      <c r="H4" s="1075"/>
      <c r="I4" s="1075"/>
      <c r="J4" s="1075"/>
      <c r="K4" s="1075"/>
      <c r="L4" s="1075"/>
      <c r="M4" s="1075"/>
      <c r="N4" s="1075"/>
      <c r="O4" s="1075"/>
      <c r="P4" s="1075"/>
      <c r="Q4" s="1075"/>
      <c r="R4" s="1075"/>
      <c r="S4" s="1075"/>
      <c r="T4" s="1075"/>
      <c r="U4" s="1075"/>
      <c r="V4" s="1075"/>
    </row>
    <row r="5" spans="2:22" ht="12" hidden="1"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</row>
    <row r="6" spans="1:22" ht="12">
      <c r="A6" s="1076" t="s">
        <v>104</v>
      </c>
      <c r="B6" s="1076"/>
      <c r="C6" s="1076"/>
      <c r="D6" s="1076"/>
      <c r="E6" s="1076"/>
      <c r="F6" s="1076"/>
      <c r="G6" s="1076"/>
      <c r="H6" s="1076"/>
      <c r="I6" s="1076"/>
      <c r="J6" s="1076"/>
      <c r="K6" s="1076"/>
      <c r="L6" s="1076"/>
      <c r="M6" s="1076"/>
      <c r="N6" s="1076"/>
      <c r="O6" s="1076"/>
      <c r="P6" s="1076"/>
      <c r="Q6" s="1076"/>
      <c r="R6" s="1076"/>
      <c r="S6" s="1076"/>
      <c r="T6" s="1076"/>
      <c r="U6" s="1076"/>
      <c r="V6" s="1076"/>
    </row>
    <row r="7" spans="2:22" ht="12.75" thickBot="1"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30"/>
      <c r="U7" s="186"/>
      <c r="V7" s="30"/>
    </row>
    <row r="8" spans="1:23" ht="15.75" customHeight="1" thickBot="1">
      <c r="A8" s="247"/>
      <c r="B8" s="248"/>
      <c r="C8" s="1077"/>
      <c r="D8" s="1078"/>
      <c r="E8" s="1077" t="s">
        <v>105</v>
      </c>
      <c r="F8" s="1078"/>
      <c r="G8" s="1078"/>
      <c r="H8" s="1078"/>
      <c r="I8" s="1078"/>
      <c r="J8" s="1078"/>
      <c r="K8" s="1078"/>
      <c r="L8" s="1078"/>
      <c r="M8" s="1078"/>
      <c r="N8" s="1078"/>
      <c r="O8" s="1078"/>
      <c r="P8" s="1078"/>
      <c r="Q8" s="1078"/>
      <c r="R8" s="1078"/>
      <c r="S8" s="1078"/>
      <c r="T8" s="1078"/>
      <c r="U8" s="1078"/>
      <c r="V8" s="1079"/>
      <c r="W8" s="246"/>
    </row>
    <row r="9" spans="1:23" ht="12.75" customHeight="1" thickBot="1">
      <c r="A9" s="1109" t="s">
        <v>37</v>
      </c>
      <c r="B9" s="1115" t="s">
        <v>118</v>
      </c>
      <c r="C9" s="1088" t="s">
        <v>424</v>
      </c>
      <c r="D9" s="1089"/>
      <c r="E9" s="1077"/>
      <c r="F9" s="1078"/>
      <c r="G9" s="1077"/>
      <c r="H9" s="1078"/>
      <c r="I9" s="1118" t="s">
        <v>4</v>
      </c>
      <c r="J9" s="1119"/>
      <c r="K9" s="1119"/>
      <c r="L9" s="1119"/>
      <c r="M9" s="1119"/>
      <c r="N9" s="1119"/>
      <c r="O9" s="1119"/>
      <c r="P9" s="1119"/>
      <c r="Q9" s="1118" t="s">
        <v>5</v>
      </c>
      <c r="R9" s="1119"/>
      <c r="S9" s="1119"/>
      <c r="T9" s="1119"/>
      <c r="U9" s="1106" t="s">
        <v>12</v>
      </c>
      <c r="V9" s="1108"/>
      <c r="W9" s="246"/>
    </row>
    <row r="10" spans="1:23" ht="12.75" customHeight="1">
      <c r="A10" s="1110"/>
      <c r="B10" s="1116"/>
      <c r="C10" s="1090"/>
      <c r="D10" s="1091"/>
      <c r="E10" s="1088" t="s">
        <v>119</v>
      </c>
      <c r="F10" s="1089"/>
      <c r="G10" s="1088" t="s">
        <v>9</v>
      </c>
      <c r="H10" s="1089"/>
      <c r="I10" s="1088" t="s">
        <v>4</v>
      </c>
      <c r="J10" s="1089"/>
      <c r="K10" s="1088" t="s">
        <v>10</v>
      </c>
      <c r="L10" s="1089"/>
      <c r="M10" s="1088" t="s">
        <v>68</v>
      </c>
      <c r="N10" s="1089"/>
      <c r="O10" s="1088" t="s">
        <v>425</v>
      </c>
      <c r="P10" s="1089"/>
      <c r="Q10" s="1088" t="s">
        <v>5</v>
      </c>
      <c r="R10" s="1089"/>
      <c r="S10" s="1088" t="s">
        <v>120</v>
      </c>
      <c r="T10" s="1089"/>
      <c r="U10" s="1088" t="s">
        <v>80</v>
      </c>
      <c r="V10" s="1112"/>
      <c r="W10" s="246"/>
    </row>
    <row r="11" spans="1:23" ht="12.75" customHeight="1">
      <c r="A11" s="1110"/>
      <c r="B11" s="1116"/>
      <c r="C11" s="1090"/>
      <c r="D11" s="1091"/>
      <c r="E11" s="1090"/>
      <c r="F11" s="1091"/>
      <c r="G11" s="1090"/>
      <c r="H11" s="1091"/>
      <c r="I11" s="1090"/>
      <c r="J11" s="1091"/>
      <c r="K11" s="1090"/>
      <c r="L11" s="1091"/>
      <c r="M11" s="1090"/>
      <c r="N11" s="1091"/>
      <c r="O11" s="1090"/>
      <c r="P11" s="1091"/>
      <c r="Q11" s="1090"/>
      <c r="R11" s="1091"/>
      <c r="S11" s="1090"/>
      <c r="T11" s="1091"/>
      <c r="U11" s="1090"/>
      <c r="V11" s="1113"/>
      <c r="W11" s="246"/>
    </row>
    <row r="12" spans="1:23" ht="15" customHeight="1">
      <c r="A12" s="1110"/>
      <c r="B12" s="1116"/>
      <c r="C12" s="1090"/>
      <c r="D12" s="1091"/>
      <c r="E12" s="1090"/>
      <c r="F12" s="1091"/>
      <c r="G12" s="1090"/>
      <c r="H12" s="1091"/>
      <c r="I12" s="1090"/>
      <c r="J12" s="1091"/>
      <c r="K12" s="1090"/>
      <c r="L12" s="1091"/>
      <c r="M12" s="1090"/>
      <c r="N12" s="1091"/>
      <c r="O12" s="1090"/>
      <c r="P12" s="1091"/>
      <c r="Q12" s="1090"/>
      <c r="R12" s="1091"/>
      <c r="S12" s="1090"/>
      <c r="T12" s="1091"/>
      <c r="U12" s="1090"/>
      <c r="V12" s="1113"/>
      <c r="W12" s="246"/>
    </row>
    <row r="13" spans="1:23" ht="15" customHeight="1">
      <c r="A13" s="1110"/>
      <c r="B13" s="1116"/>
      <c r="C13" s="1090"/>
      <c r="D13" s="1091"/>
      <c r="E13" s="1090"/>
      <c r="F13" s="1091"/>
      <c r="G13" s="1090"/>
      <c r="H13" s="1091"/>
      <c r="I13" s="1090"/>
      <c r="J13" s="1091"/>
      <c r="K13" s="1090"/>
      <c r="L13" s="1091"/>
      <c r="M13" s="1090"/>
      <c r="N13" s="1091"/>
      <c r="O13" s="1090"/>
      <c r="P13" s="1091"/>
      <c r="Q13" s="1090"/>
      <c r="R13" s="1091"/>
      <c r="S13" s="1090"/>
      <c r="T13" s="1091"/>
      <c r="U13" s="1090"/>
      <c r="V13" s="1113"/>
      <c r="W13" s="246"/>
    </row>
    <row r="14" spans="1:23" ht="12.75" customHeight="1">
      <c r="A14" s="1110"/>
      <c r="B14" s="1116"/>
      <c r="C14" s="1090"/>
      <c r="D14" s="1091"/>
      <c r="E14" s="1090"/>
      <c r="F14" s="1091"/>
      <c r="G14" s="1090"/>
      <c r="H14" s="1091"/>
      <c r="I14" s="1090"/>
      <c r="J14" s="1091"/>
      <c r="K14" s="1090"/>
      <c r="L14" s="1091"/>
      <c r="M14" s="1090"/>
      <c r="N14" s="1091"/>
      <c r="O14" s="1090"/>
      <c r="P14" s="1091"/>
      <c r="Q14" s="1090"/>
      <c r="R14" s="1091"/>
      <c r="S14" s="1090"/>
      <c r="T14" s="1091"/>
      <c r="U14" s="1090"/>
      <c r="V14" s="1113"/>
      <c r="W14" s="246"/>
    </row>
    <row r="15" spans="1:23" ht="15.75" customHeight="1" thickBot="1">
      <c r="A15" s="1111"/>
      <c r="B15" s="1117"/>
      <c r="C15" s="1092"/>
      <c r="D15" s="1093"/>
      <c r="E15" s="1092"/>
      <c r="F15" s="1093"/>
      <c r="G15" s="1092"/>
      <c r="H15" s="1093"/>
      <c r="I15" s="1092"/>
      <c r="J15" s="1093"/>
      <c r="K15" s="1092"/>
      <c r="L15" s="1093"/>
      <c r="M15" s="1092"/>
      <c r="N15" s="1093"/>
      <c r="O15" s="1092"/>
      <c r="P15" s="1093"/>
      <c r="Q15" s="1092"/>
      <c r="R15" s="1093"/>
      <c r="S15" s="1092"/>
      <c r="T15" s="1093"/>
      <c r="U15" s="1092"/>
      <c r="V15" s="1114"/>
      <c r="W15" s="246"/>
    </row>
    <row r="16" spans="1:23" ht="13.5" customHeight="1" thickBot="1">
      <c r="A16" s="196">
        <v>1</v>
      </c>
      <c r="B16" s="196">
        <v>2</v>
      </c>
      <c r="C16" s="1106">
        <v>3</v>
      </c>
      <c r="D16" s="1107"/>
      <c r="E16" s="1106">
        <v>4</v>
      </c>
      <c r="F16" s="1107"/>
      <c r="G16" s="1106">
        <v>5</v>
      </c>
      <c r="H16" s="1107"/>
      <c r="I16" s="1106">
        <v>6</v>
      </c>
      <c r="J16" s="1107"/>
      <c r="K16" s="1106">
        <v>7</v>
      </c>
      <c r="L16" s="1107"/>
      <c r="M16" s="1106">
        <v>8</v>
      </c>
      <c r="N16" s="1107"/>
      <c r="O16" s="1106">
        <v>9</v>
      </c>
      <c r="P16" s="1107"/>
      <c r="Q16" s="1106">
        <v>10</v>
      </c>
      <c r="R16" s="1107"/>
      <c r="S16" s="1106">
        <v>11</v>
      </c>
      <c r="T16" s="1107"/>
      <c r="U16" s="1106">
        <v>12</v>
      </c>
      <c r="V16" s="1108"/>
      <c r="W16" s="246"/>
    </row>
    <row r="17" spans="1:23" ht="44.25" customHeight="1" thickBot="1">
      <c r="A17" s="198"/>
      <c r="B17" s="198"/>
      <c r="C17" s="237" t="s">
        <v>420</v>
      </c>
      <c r="D17" s="238" t="s">
        <v>421</v>
      </c>
      <c r="E17" s="237" t="s">
        <v>420</v>
      </c>
      <c r="F17" s="238" t="s">
        <v>421</v>
      </c>
      <c r="G17" s="237" t="s">
        <v>420</v>
      </c>
      <c r="H17" s="238" t="s">
        <v>421</v>
      </c>
      <c r="I17" s="237" t="s">
        <v>420</v>
      </c>
      <c r="J17" s="238" t="s">
        <v>421</v>
      </c>
      <c r="K17" s="237" t="s">
        <v>420</v>
      </c>
      <c r="L17" s="238" t="s">
        <v>421</v>
      </c>
      <c r="M17" s="237" t="s">
        <v>420</v>
      </c>
      <c r="N17" s="238" t="s">
        <v>421</v>
      </c>
      <c r="O17" s="237" t="s">
        <v>420</v>
      </c>
      <c r="P17" s="238" t="s">
        <v>421</v>
      </c>
      <c r="Q17" s="237" t="s">
        <v>420</v>
      </c>
      <c r="R17" s="238" t="s">
        <v>421</v>
      </c>
      <c r="S17" s="237" t="s">
        <v>420</v>
      </c>
      <c r="T17" s="238" t="s">
        <v>421</v>
      </c>
      <c r="U17" s="237" t="s">
        <v>420</v>
      </c>
      <c r="V17" s="238" t="s">
        <v>421</v>
      </c>
      <c r="W17" s="246"/>
    </row>
    <row r="18" spans="1:23" ht="12">
      <c r="A18" s="928">
        <v>1</v>
      </c>
      <c r="B18" s="200" t="s">
        <v>114</v>
      </c>
      <c r="C18" s="813">
        <f>E18+I18+K18+M18+O18+Q18+S18+U18+G18</f>
        <v>677420101</v>
      </c>
      <c r="D18" s="813">
        <f>F18+J18+L18+N18+P18+R18+T18+V18+H18</f>
        <v>698432974</v>
      </c>
      <c r="E18" s="242">
        <v>674245101</v>
      </c>
      <c r="F18" s="242">
        <v>674389696</v>
      </c>
      <c r="G18" s="242">
        <v>1000000</v>
      </c>
      <c r="H18" s="242">
        <v>1000000</v>
      </c>
      <c r="I18" s="242">
        <v>1500000</v>
      </c>
      <c r="J18" s="242">
        <v>3964873</v>
      </c>
      <c r="K18" s="242">
        <v>675000</v>
      </c>
      <c r="L18" s="242">
        <v>675000</v>
      </c>
      <c r="M18" s="242">
        <v>0</v>
      </c>
      <c r="N18" s="242">
        <v>0</v>
      </c>
      <c r="O18" s="242">
        <v>0</v>
      </c>
      <c r="P18" s="242">
        <v>10063331</v>
      </c>
      <c r="Q18" s="242">
        <v>0</v>
      </c>
      <c r="R18" s="242">
        <v>0</v>
      </c>
      <c r="S18" s="242">
        <v>0</v>
      </c>
      <c r="T18" s="242">
        <v>0</v>
      </c>
      <c r="U18" s="242">
        <v>0</v>
      </c>
      <c r="V18" s="933">
        <v>8340074</v>
      </c>
      <c r="W18" s="261"/>
    </row>
    <row r="19" spans="1:23" ht="12.75" thickBot="1">
      <c r="A19" s="930"/>
      <c r="B19" s="201"/>
      <c r="C19" s="249"/>
      <c r="D19" s="249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934"/>
      <c r="W19" s="261"/>
    </row>
    <row r="20" spans="1:23" ht="12.75" thickBot="1">
      <c r="A20" s="367">
        <v>2</v>
      </c>
      <c r="B20" s="391" t="s">
        <v>227</v>
      </c>
      <c r="C20" s="392">
        <f>E20+I20+K20+M20+O20+Q20+S20+U20+G20</f>
        <v>1904375744</v>
      </c>
      <c r="D20" s="814">
        <f>SUM(D21:D29)</f>
        <v>1925423422</v>
      </c>
      <c r="E20" s="815">
        <v>1606550023</v>
      </c>
      <c r="F20" s="814">
        <f>SUM(F21:F29)</f>
        <v>1608409811</v>
      </c>
      <c r="G20" s="394">
        <f>SUM(G21:G29)</f>
        <v>0</v>
      </c>
      <c r="H20" s="395">
        <f>SUM(H21:H29)</f>
        <v>0</v>
      </c>
      <c r="I20" s="394">
        <v>241344151</v>
      </c>
      <c r="J20" s="395">
        <f>SUM(J21:J29)</f>
        <v>241344151</v>
      </c>
      <c r="K20" s="394">
        <v>56481570</v>
      </c>
      <c r="L20" s="395">
        <f aca="true" t="shared" si="0" ref="L20:V20">SUM(L21:L29)</f>
        <v>56481570</v>
      </c>
      <c r="M20" s="394">
        <f t="shared" si="0"/>
        <v>0</v>
      </c>
      <c r="N20" s="395">
        <f t="shared" si="0"/>
        <v>0</v>
      </c>
      <c r="O20" s="396">
        <f t="shared" si="0"/>
        <v>0</v>
      </c>
      <c r="P20" s="395">
        <f t="shared" si="0"/>
        <v>0</v>
      </c>
      <c r="Q20" s="394">
        <f t="shared" si="0"/>
        <v>0</v>
      </c>
      <c r="R20" s="395">
        <f t="shared" si="0"/>
        <v>0</v>
      </c>
      <c r="S20" s="396">
        <f t="shared" si="0"/>
        <v>0</v>
      </c>
      <c r="T20" s="395">
        <f t="shared" si="0"/>
        <v>0</v>
      </c>
      <c r="U20" s="392">
        <f t="shared" si="0"/>
        <v>0</v>
      </c>
      <c r="V20" s="393">
        <f t="shared" si="0"/>
        <v>19187890</v>
      </c>
      <c r="W20" s="261"/>
    </row>
    <row r="21" spans="1:23" s="29" customFormat="1" ht="12.75">
      <c r="A21" s="250"/>
      <c r="B21" s="397" t="s">
        <v>411</v>
      </c>
      <c r="C21" s="398">
        <f aca="true" t="shared" si="1" ref="C21:C29">SUM(E21+G21+I21+K21+M21+O21+Q21+S21+U21)</f>
        <v>105363200</v>
      </c>
      <c r="D21" s="398">
        <f aca="true" t="shared" si="2" ref="D21:D29">SUM(F21+H21+J21+L21+N21+P21+R21+T21+V21)</f>
        <v>106845962</v>
      </c>
      <c r="E21" s="253">
        <v>105363200</v>
      </c>
      <c r="F21" s="252">
        <v>105363200</v>
      </c>
      <c r="G21" s="399"/>
      <c r="H21" s="400"/>
      <c r="I21" s="253">
        <v>0</v>
      </c>
      <c r="J21" s="252">
        <v>0</v>
      </c>
      <c r="K21" s="252">
        <v>0</v>
      </c>
      <c r="L21" s="253">
        <v>0</v>
      </c>
      <c r="M21" s="253">
        <v>0</v>
      </c>
      <c r="N21" s="252">
        <v>0</v>
      </c>
      <c r="O21" s="252">
        <v>0</v>
      </c>
      <c r="P21" s="253">
        <v>0</v>
      </c>
      <c r="Q21" s="253">
        <v>0</v>
      </c>
      <c r="R21" s="252">
        <v>0</v>
      </c>
      <c r="S21" s="252">
        <v>0</v>
      </c>
      <c r="T21" s="253">
        <v>0</v>
      </c>
      <c r="U21" s="253">
        <v>0</v>
      </c>
      <c r="V21" s="252">
        <v>1482762</v>
      </c>
      <c r="W21" s="926"/>
    </row>
    <row r="22" spans="1:23" s="29" customFormat="1" ht="12.75">
      <c r="A22" s="211"/>
      <c r="B22" s="401" t="s">
        <v>412</v>
      </c>
      <c r="C22" s="251">
        <f t="shared" si="1"/>
        <v>67068484</v>
      </c>
      <c r="D22" s="251">
        <f t="shared" si="2"/>
        <v>68196424</v>
      </c>
      <c r="E22" s="255">
        <v>65520484</v>
      </c>
      <c r="F22" s="254">
        <v>65586208</v>
      </c>
      <c r="G22" s="402"/>
      <c r="H22" s="403"/>
      <c r="I22" s="255">
        <v>1500000</v>
      </c>
      <c r="J22" s="254">
        <v>1500000</v>
      </c>
      <c r="K22" s="254">
        <v>48000</v>
      </c>
      <c r="L22" s="255">
        <v>48000</v>
      </c>
      <c r="M22" s="255">
        <v>0</v>
      </c>
      <c r="N22" s="254">
        <v>0</v>
      </c>
      <c r="O22" s="254">
        <v>0</v>
      </c>
      <c r="P22" s="255">
        <v>0</v>
      </c>
      <c r="Q22" s="255">
        <v>0</v>
      </c>
      <c r="R22" s="254">
        <v>0</v>
      </c>
      <c r="S22" s="254">
        <v>0</v>
      </c>
      <c r="T22" s="255">
        <v>0</v>
      </c>
      <c r="U22" s="255">
        <v>0</v>
      </c>
      <c r="V22" s="254">
        <v>1062216</v>
      </c>
      <c r="W22" s="926"/>
    </row>
    <row r="23" spans="1:23" s="29" customFormat="1" ht="12.75">
      <c r="A23" s="211"/>
      <c r="B23" s="401" t="s">
        <v>413</v>
      </c>
      <c r="C23" s="251">
        <f t="shared" si="1"/>
        <v>61791173</v>
      </c>
      <c r="D23" s="251">
        <f t="shared" si="2"/>
        <v>63846263</v>
      </c>
      <c r="E23" s="255">
        <v>61791173</v>
      </c>
      <c r="F23" s="254">
        <v>61943893</v>
      </c>
      <c r="G23" s="402"/>
      <c r="H23" s="403"/>
      <c r="I23" s="255">
        <v>0</v>
      </c>
      <c r="J23" s="254">
        <v>0</v>
      </c>
      <c r="K23" s="254">
        <v>0</v>
      </c>
      <c r="L23" s="255">
        <v>0</v>
      </c>
      <c r="M23" s="255">
        <v>0</v>
      </c>
      <c r="N23" s="254">
        <v>0</v>
      </c>
      <c r="O23" s="254">
        <v>0</v>
      </c>
      <c r="P23" s="255">
        <v>0</v>
      </c>
      <c r="Q23" s="255">
        <v>0</v>
      </c>
      <c r="R23" s="254">
        <v>0</v>
      </c>
      <c r="S23" s="254">
        <v>0</v>
      </c>
      <c r="T23" s="255">
        <v>0</v>
      </c>
      <c r="U23" s="255">
        <v>0</v>
      </c>
      <c r="V23" s="254">
        <v>1902370</v>
      </c>
      <c r="W23" s="926"/>
    </row>
    <row r="24" spans="1:23" s="29" customFormat="1" ht="12.75">
      <c r="A24" s="211"/>
      <c r="B24" s="401" t="s">
        <v>414</v>
      </c>
      <c r="C24" s="251">
        <f t="shared" si="1"/>
        <v>50560594</v>
      </c>
      <c r="D24" s="251">
        <f t="shared" si="2"/>
        <v>51333132</v>
      </c>
      <c r="E24" s="255">
        <v>50560594</v>
      </c>
      <c r="F24" s="254">
        <v>50702559</v>
      </c>
      <c r="G24" s="402"/>
      <c r="H24" s="403"/>
      <c r="I24" s="255">
        <v>0</v>
      </c>
      <c r="J24" s="254">
        <v>0</v>
      </c>
      <c r="K24" s="254">
        <v>0</v>
      </c>
      <c r="L24" s="255">
        <v>0</v>
      </c>
      <c r="M24" s="255">
        <v>0</v>
      </c>
      <c r="N24" s="254">
        <v>0</v>
      </c>
      <c r="O24" s="254">
        <v>0</v>
      </c>
      <c r="P24" s="255">
        <v>0</v>
      </c>
      <c r="Q24" s="255">
        <v>0</v>
      </c>
      <c r="R24" s="254">
        <v>0</v>
      </c>
      <c r="S24" s="254">
        <v>0</v>
      </c>
      <c r="T24" s="255">
        <v>0</v>
      </c>
      <c r="U24" s="255">
        <v>0</v>
      </c>
      <c r="V24" s="254">
        <v>630573</v>
      </c>
      <c r="W24" s="926"/>
    </row>
    <row r="25" spans="1:23" s="29" customFormat="1" ht="12.75">
      <c r="A25" s="211"/>
      <c r="B25" s="401" t="s">
        <v>415</v>
      </c>
      <c r="C25" s="251">
        <f t="shared" si="1"/>
        <v>1030279906</v>
      </c>
      <c r="D25" s="251">
        <f t="shared" si="2"/>
        <v>1043228830</v>
      </c>
      <c r="E25" s="255">
        <v>977019927</v>
      </c>
      <c r="F25" s="254">
        <v>977888340</v>
      </c>
      <c r="G25" s="402"/>
      <c r="H25" s="403"/>
      <c r="I25" s="255">
        <v>43821464</v>
      </c>
      <c r="J25" s="254">
        <v>43821464</v>
      </c>
      <c r="K25" s="254">
        <v>9438515</v>
      </c>
      <c r="L25" s="255">
        <v>9438515</v>
      </c>
      <c r="M25" s="255">
        <v>0</v>
      </c>
      <c r="N25" s="254">
        <v>0</v>
      </c>
      <c r="O25" s="254">
        <v>0</v>
      </c>
      <c r="P25" s="255">
        <v>0</v>
      </c>
      <c r="Q25" s="255">
        <v>0</v>
      </c>
      <c r="R25" s="254">
        <v>0</v>
      </c>
      <c r="S25" s="254">
        <v>0</v>
      </c>
      <c r="T25" s="255">
        <v>0</v>
      </c>
      <c r="U25" s="255">
        <v>0</v>
      </c>
      <c r="V25" s="254">
        <v>12080511</v>
      </c>
      <c r="W25" s="926"/>
    </row>
    <row r="26" spans="1:23" s="29" customFormat="1" ht="12.75">
      <c r="A26" s="211"/>
      <c r="B26" s="401" t="s">
        <v>416</v>
      </c>
      <c r="C26" s="251">
        <f t="shared" si="1"/>
        <v>212374755</v>
      </c>
      <c r="D26" s="251">
        <f t="shared" si="2"/>
        <v>215035179</v>
      </c>
      <c r="E26" s="255">
        <v>202153799</v>
      </c>
      <c r="F26" s="254">
        <v>202784765</v>
      </c>
      <c r="G26" s="402"/>
      <c r="H26" s="403"/>
      <c r="I26" s="255">
        <v>8343084</v>
      </c>
      <c r="J26" s="254">
        <v>8343084</v>
      </c>
      <c r="K26" s="254">
        <v>1877872</v>
      </c>
      <c r="L26" s="255">
        <v>1877872</v>
      </c>
      <c r="M26" s="255">
        <v>0</v>
      </c>
      <c r="N26" s="254">
        <v>0</v>
      </c>
      <c r="O26" s="254">
        <v>0</v>
      </c>
      <c r="P26" s="255">
        <v>0</v>
      </c>
      <c r="Q26" s="255">
        <v>0</v>
      </c>
      <c r="R26" s="254">
        <v>0</v>
      </c>
      <c r="S26" s="254">
        <v>0</v>
      </c>
      <c r="T26" s="255">
        <v>0</v>
      </c>
      <c r="U26" s="255">
        <v>0</v>
      </c>
      <c r="V26" s="254">
        <v>2029458</v>
      </c>
      <c r="W26" s="926"/>
    </row>
    <row r="27" spans="1:23" s="29" customFormat="1" ht="12.75">
      <c r="A27" s="211"/>
      <c r="B27" s="401" t="s">
        <v>417</v>
      </c>
      <c r="C27" s="251">
        <f t="shared" si="1"/>
        <v>362644699</v>
      </c>
      <c r="D27" s="251">
        <f t="shared" si="2"/>
        <v>362644699</v>
      </c>
      <c r="E27" s="255">
        <v>134771913</v>
      </c>
      <c r="F27" s="254">
        <v>134771913</v>
      </c>
      <c r="G27" s="402"/>
      <c r="H27" s="403"/>
      <c r="I27" s="255">
        <v>183288603</v>
      </c>
      <c r="J27" s="254">
        <v>183288603</v>
      </c>
      <c r="K27" s="254">
        <v>44584183</v>
      </c>
      <c r="L27" s="255">
        <v>44584183</v>
      </c>
      <c r="M27" s="255">
        <v>0</v>
      </c>
      <c r="N27" s="254">
        <v>0</v>
      </c>
      <c r="O27" s="254">
        <v>0</v>
      </c>
      <c r="P27" s="255">
        <v>0</v>
      </c>
      <c r="Q27" s="255">
        <v>0</v>
      </c>
      <c r="R27" s="254">
        <v>0</v>
      </c>
      <c r="S27" s="254">
        <v>0</v>
      </c>
      <c r="T27" s="255">
        <v>0</v>
      </c>
      <c r="U27" s="255">
        <v>0</v>
      </c>
      <c r="V27" s="254">
        <v>0</v>
      </c>
      <c r="W27" s="926"/>
    </row>
    <row r="28" spans="1:23" s="29" customFormat="1" ht="12.75">
      <c r="A28" s="211"/>
      <c r="B28" s="401" t="s">
        <v>418</v>
      </c>
      <c r="C28" s="251">
        <f t="shared" si="1"/>
        <v>13809520</v>
      </c>
      <c r="D28" s="251">
        <f t="shared" si="2"/>
        <v>13809520</v>
      </c>
      <c r="E28" s="255">
        <v>8885520</v>
      </c>
      <c r="F28" s="254">
        <v>8885520</v>
      </c>
      <c r="G28" s="402"/>
      <c r="H28" s="403"/>
      <c r="I28" s="255">
        <v>4391000</v>
      </c>
      <c r="J28" s="254">
        <v>4391000</v>
      </c>
      <c r="K28" s="254">
        <v>533000</v>
      </c>
      <c r="L28" s="255">
        <v>533000</v>
      </c>
      <c r="M28" s="255">
        <v>0</v>
      </c>
      <c r="N28" s="254">
        <v>0</v>
      </c>
      <c r="O28" s="254">
        <v>0</v>
      </c>
      <c r="P28" s="255">
        <v>0</v>
      </c>
      <c r="Q28" s="255">
        <v>0</v>
      </c>
      <c r="R28" s="254">
        <v>0</v>
      </c>
      <c r="S28" s="254">
        <v>0</v>
      </c>
      <c r="T28" s="255">
        <v>0</v>
      </c>
      <c r="U28" s="255">
        <v>0</v>
      </c>
      <c r="V28" s="254">
        <v>0</v>
      </c>
      <c r="W28" s="926"/>
    </row>
    <row r="29" spans="1:23" s="29" customFormat="1" ht="13.5" thickBot="1">
      <c r="A29" s="370"/>
      <c r="B29" s="404" t="s">
        <v>419</v>
      </c>
      <c r="C29" s="405">
        <f t="shared" si="1"/>
        <v>483413</v>
      </c>
      <c r="D29" s="405">
        <f t="shared" si="2"/>
        <v>483413</v>
      </c>
      <c r="E29" s="406">
        <v>483413</v>
      </c>
      <c r="F29" s="407">
        <v>483413</v>
      </c>
      <c r="G29" s="408"/>
      <c r="H29" s="409"/>
      <c r="I29" s="406">
        <v>0</v>
      </c>
      <c r="J29" s="407">
        <v>0</v>
      </c>
      <c r="K29" s="407">
        <v>0</v>
      </c>
      <c r="L29" s="406">
        <v>0</v>
      </c>
      <c r="M29" s="406">
        <v>0</v>
      </c>
      <c r="N29" s="407">
        <v>0</v>
      </c>
      <c r="O29" s="407">
        <v>0</v>
      </c>
      <c r="P29" s="406">
        <v>0</v>
      </c>
      <c r="Q29" s="406">
        <v>0</v>
      </c>
      <c r="R29" s="407">
        <v>0</v>
      </c>
      <c r="S29" s="407">
        <v>0</v>
      </c>
      <c r="T29" s="406">
        <v>0</v>
      </c>
      <c r="U29" s="406">
        <v>0</v>
      </c>
      <c r="V29" s="407">
        <v>0</v>
      </c>
      <c r="W29" s="926"/>
    </row>
    <row r="30" spans="1:23" ht="12.75" thickBot="1">
      <c r="A30" s="195"/>
      <c r="B30" s="410"/>
      <c r="C30" s="411"/>
      <c r="D30" s="412"/>
      <c r="E30" s="413"/>
      <c r="F30" s="414"/>
      <c r="G30" s="414"/>
      <c r="H30" s="413"/>
      <c r="I30" s="413"/>
      <c r="J30" s="414"/>
      <c r="K30" s="414"/>
      <c r="L30" s="413"/>
      <c r="M30" s="413"/>
      <c r="N30" s="414"/>
      <c r="O30" s="414"/>
      <c r="P30" s="413"/>
      <c r="Q30" s="413"/>
      <c r="R30" s="414"/>
      <c r="S30" s="414"/>
      <c r="T30" s="413"/>
      <c r="U30" s="413"/>
      <c r="V30" s="414"/>
      <c r="W30" s="261"/>
    </row>
    <row r="31" spans="1:23" ht="13.5" thickBot="1">
      <c r="A31" s="367">
        <v>3</v>
      </c>
      <c r="B31" s="391" t="s">
        <v>115</v>
      </c>
      <c r="C31" s="392">
        <f>SUM(E31+I31+K31+M31+O31+Q31+S31+U31)</f>
        <v>14684385</v>
      </c>
      <c r="D31" s="816">
        <f>SUM(F31+H31+J31+L31+N31+P31+R31+T31+V31)</f>
        <v>21829523</v>
      </c>
      <c r="E31" s="241">
        <v>14684385</v>
      </c>
      <c r="F31" s="369">
        <v>20353825</v>
      </c>
      <c r="G31" s="369"/>
      <c r="H31" s="241"/>
      <c r="I31" s="241">
        <v>0</v>
      </c>
      <c r="J31" s="369">
        <v>0</v>
      </c>
      <c r="K31" s="369">
        <v>0</v>
      </c>
      <c r="L31" s="241">
        <v>0</v>
      </c>
      <c r="M31" s="241">
        <v>0</v>
      </c>
      <c r="N31" s="369">
        <v>0</v>
      </c>
      <c r="O31" s="369">
        <v>0</v>
      </c>
      <c r="P31" s="241">
        <v>0</v>
      </c>
      <c r="Q31" s="241">
        <v>0</v>
      </c>
      <c r="R31" s="369">
        <v>0</v>
      </c>
      <c r="S31" s="369">
        <v>0</v>
      </c>
      <c r="T31" s="241">
        <v>0</v>
      </c>
      <c r="U31" s="241">
        <v>0</v>
      </c>
      <c r="V31" s="369">
        <v>1475698</v>
      </c>
      <c r="W31" s="261"/>
    </row>
    <row r="32" spans="1:23" ht="12.75" thickBot="1">
      <c r="A32" s="384"/>
      <c r="B32" s="415"/>
      <c r="C32" s="381"/>
      <c r="D32" s="379"/>
      <c r="E32" s="387"/>
      <c r="F32" s="386"/>
      <c r="G32" s="386"/>
      <c r="H32" s="387"/>
      <c r="I32" s="387"/>
      <c r="J32" s="386"/>
      <c r="K32" s="386"/>
      <c r="L32" s="387"/>
      <c r="M32" s="387"/>
      <c r="N32" s="386"/>
      <c r="O32" s="386"/>
      <c r="P32" s="387"/>
      <c r="Q32" s="387"/>
      <c r="R32" s="386"/>
      <c r="S32" s="386"/>
      <c r="T32" s="387"/>
      <c r="U32" s="387"/>
      <c r="V32" s="386"/>
      <c r="W32" s="246"/>
    </row>
    <row r="33" spans="1:23" s="240" customFormat="1" ht="13.5" thickBot="1">
      <c r="A33" s="367">
        <v>4</v>
      </c>
      <c r="B33" s="391" t="s">
        <v>423</v>
      </c>
      <c r="C33" s="392">
        <f>SUM(E33+I33+K33+M33+O33+Q33+S33+U33)</f>
        <v>9863295</v>
      </c>
      <c r="D33" s="816">
        <f>SUM(F33+H33+J33+L33+N33+P33+R33+T33+V33)</f>
        <v>10833045</v>
      </c>
      <c r="E33" s="812">
        <v>9863295</v>
      </c>
      <c r="F33" s="383">
        <v>9863295</v>
      </c>
      <c r="G33" s="383"/>
      <c r="H33" s="390"/>
      <c r="I33" s="390">
        <v>0</v>
      </c>
      <c r="J33" s="383">
        <v>0</v>
      </c>
      <c r="K33" s="383">
        <v>0</v>
      </c>
      <c r="L33" s="390">
        <v>0</v>
      </c>
      <c r="M33" s="390">
        <v>0</v>
      </c>
      <c r="N33" s="383">
        <v>0</v>
      </c>
      <c r="O33" s="383">
        <v>0</v>
      </c>
      <c r="P33" s="390">
        <v>0</v>
      </c>
      <c r="Q33" s="390">
        <v>0</v>
      </c>
      <c r="R33" s="383">
        <v>0</v>
      </c>
      <c r="S33" s="383">
        <v>0</v>
      </c>
      <c r="T33" s="390">
        <v>0</v>
      </c>
      <c r="U33" s="390">
        <v>0</v>
      </c>
      <c r="V33" s="383">
        <v>969750</v>
      </c>
      <c r="W33" s="927"/>
    </row>
    <row r="34" spans="1:23" ht="12.75" thickBot="1">
      <c r="A34" s="256"/>
      <c r="B34" s="257"/>
      <c r="C34" s="220"/>
      <c r="D34" s="258"/>
      <c r="E34" s="225"/>
      <c r="F34" s="221"/>
      <c r="G34" s="244"/>
      <c r="H34" s="244"/>
      <c r="I34" s="225"/>
      <c r="J34" s="222"/>
      <c r="K34" s="225"/>
      <c r="L34" s="222"/>
      <c r="M34" s="221"/>
      <c r="N34" s="222"/>
      <c r="O34" s="225"/>
      <c r="P34" s="222"/>
      <c r="Q34" s="221"/>
      <c r="R34" s="222"/>
      <c r="S34" s="225"/>
      <c r="T34" s="222"/>
      <c r="U34" s="221"/>
      <c r="V34" s="222"/>
      <c r="W34" s="246"/>
    </row>
    <row r="35" spans="1:23" ht="30.75" customHeight="1" thickBot="1">
      <c r="A35" s="226"/>
      <c r="B35" s="226" t="s">
        <v>116</v>
      </c>
      <c r="C35" s="259">
        <f>SUM(C18+C20+C31+C33)</f>
        <v>2606343525</v>
      </c>
      <c r="D35" s="259">
        <f>SUM(D18+D20+D31+D33)</f>
        <v>2656518964</v>
      </c>
      <c r="E35" s="259">
        <f>SUM(E18+E20+E31+E33)</f>
        <v>2305342804</v>
      </c>
      <c r="F35" s="259">
        <f>SUM(F18+F20+F31+F33)</f>
        <v>2313016627</v>
      </c>
      <c r="G35" s="260">
        <f aca="true" t="shared" si="3" ref="G35:V35">SUM(G18+G20+G31+G33)</f>
        <v>1000000</v>
      </c>
      <c r="H35" s="260">
        <f t="shared" si="3"/>
        <v>1000000</v>
      </c>
      <c r="I35" s="259">
        <f t="shared" si="3"/>
        <v>242844151</v>
      </c>
      <c r="J35" s="259">
        <f t="shared" si="3"/>
        <v>245309024</v>
      </c>
      <c r="K35" s="259">
        <f t="shared" si="3"/>
        <v>57156570</v>
      </c>
      <c r="L35" s="259">
        <f t="shared" si="3"/>
        <v>57156570</v>
      </c>
      <c r="M35" s="259">
        <f t="shared" si="3"/>
        <v>0</v>
      </c>
      <c r="N35" s="259">
        <f t="shared" si="3"/>
        <v>0</v>
      </c>
      <c r="O35" s="259">
        <f t="shared" si="3"/>
        <v>0</v>
      </c>
      <c r="P35" s="259">
        <f t="shared" si="3"/>
        <v>10063331</v>
      </c>
      <c r="Q35" s="259">
        <f t="shared" si="3"/>
        <v>0</v>
      </c>
      <c r="R35" s="259">
        <f t="shared" si="3"/>
        <v>0</v>
      </c>
      <c r="S35" s="259">
        <f t="shared" si="3"/>
        <v>0</v>
      </c>
      <c r="T35" s="259">
        <f t="shared" si="3"/>
        <v>0</v>
      </c>
      <c r="U35" s="259">
        <f t="shared" si="3"/>
        <v>0</v>
      </c>
      <c r="V35" s="369">
        <f t="shared" si="3"/>
        <v>29973412</v>
      </c>
      <c r="W35" s="246"/>
    </row>
    <row r="36" spans="3:22" ht="12">
      <c r="C36" s="229"/>
      <c r="D36" s="229"/>
      <c r="T36" s="261"/>
      <c r="V36" s="261"/>
    </row>
    <row r="37" spans="3:22" ht="12">
      <c r="C37" s="31"/>
      <c r="D37" s="31"/>
      <c r="T37" s="261"/>
      <c r="V37" s="261"/>
    </row>
    <row r="38" spans="2:22" ht="12">
      <c r="B38" s="230"/>
      <c r="C38" s="229"/>
      <c r="D38" s="229"/>
      <c r="E38" s="230"/>
      <c r="F38" s="230"/>
      <c r="G38" s="230"/>
      <c r="H38" s="230"/>
      <c r="I38" s="230"/>
      <c r="J38" s="230"/>
      <c r="K38" s="230"/>
      <c r="L38" s="230"/>
      <c r="T38" s="261"/>
      <c r="V38" s="261"/>
    </row>
    <row r="39" spans="2:22" ht="12">
      <c r="B39" s="261"/>
      <c r="C39" s="229"/>
      <c r="D39" s="229"/>
      <c r="K39" s="230"/>
      <c r="L39" s="230"/>
      <c r="T39" s="261"/>
      <c r="V39" s="261"/>
    </row>
    <row r="40" spans="3:22" ht="12">
      <c r="C40" s="229"/>
      <c r="D40" s="229"/>
      <c r="K40" s="230"/>
      <c r="L40" s="230"/>
      <c r="T40" s="261"/>
      <c r="V40" s="261"/>
    </row>
    <row r="41" spans="2:22" ht="12">
      <c r="B41" s="230"/>
      <c r="C41" s="229"/>
      <c r="D41" s="229"/>
      <c r="T41" s="261"/>
      <c r="V41" s="261"/>
    </row>
    <row r="42" spans="3:22" ht="12">
      <c r="C42" s="229"/>
      <c r="D42" s="229"/>
      <c r="T42" s="261"/>
      <c r="V42" s="261"/>
    </row>
    <row r="43" spans="3:22" ht="12">
      <c r="C43" s="31"/>
      <c r="D43" s="31"/>
      <c r="T43" s="261"/>
      <c r="V43" s="261"/>
    </row>
    <row r="44" spans="2:22" ht="12">
      <c r="B44" s="230"/>
      <c r="C44" s="31"/>
      <c r="D44" s="31"/>
      <c r="Q44" s="230"/>
      <c r="R44" s="230"/>
      <c r="S44" s="230"/>
      <c r="T44" s="261"/>
      <c r="U44" s="230"/>
      <c r="V44" s="261"/>
    </row>
    <row r="45" spans="2:22" ht="12">
      <c r="B45" s="230"/>
      <c r="C45" s="31"/>
      <c r="D45" s="31"/>
      <c r="T45" s="261"/>
      <c r="V45" s="261"/>
    </row>
    <row r="46" spans="3:22" ht="12"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261"/>
      <c r="U46" s="31"/>
      <c r="V46" s="261"/>
    </row>
    <row r="47" spans="3:22" ht="12"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261"/>
      <c r="U47" s="31"/>
      <c r="V47" s="261"/>
    </row>
    <row r="48" spans="3:22" ht="12"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261"/>
      <c r="U48" s="31"/>
      <c r="V48" s="261"/>
    </row>
    <row r="49" spans="3:22" ht="12"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261"/>
      <c r="U49" s="31"/>
      <c r="V49" s="261"/>
    </row>
    <row r="50" spans="3:22" ht="12"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261"/>
      <c r="U50" s="31"/>
      <c r="V50" s="261"/>
    </row>
    <row r="51" spans="2:22" ht="12">
      <c r="B51" s="230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261"/>
      <c r="U51" s="31"/>
      <c r="V51" s="261"/>
    </row>
    <row r="52" spans="3:22" ht="12"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261"/>
      <c r="U52" s="31"/>
      <c r="V52" s="261"/>
    </row>
    <row r="53" spans="3:22" ht="12"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261"/>
      <c r="U53" s="31"/>
      <c r="V53" s="261"/>
    </row>
    <row r="54" spans="3:22" ht="12"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261"/>
      <c r="U54" s="31"/>
      <c r="V54" s="261"/>
    </row>
    <row r="55" spans="3:22" ht="12"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261"/>
      <c r="U55" s="31"/>
      <c r="V55" s="261"/>
    </row>
    <row r="56" spans="3:22" ht="12"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</row>
    <row r="57" spans="3:22" ht="12"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</row>
    <row r="58" spans="3:22" ht="12"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</row>
    <row r="59" spans="3:22" ht="12"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</row>
    <row r="60" spans="5:22" ht="12"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</row>
    <row r="61" spans="3:22" ht="12"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</row>
    <row r="62" spans="3:22" ht="12"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</row>
    <row r="63" spans="3:22" ht="12"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</row>
    <row r="64" spans="3:22" ht="12"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</row>
    <row r="65" spans="3:22" ht="12"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</row>
    <row r="66" spans="3:22" ht="12"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</row>
    <row r="67" spans="3:22" ht="12"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</row>
    <row r="68" spans="3:22" ht="12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</row>
    <row r="69" spans="3:22" ht="12"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</row>
    <row r="70" spans="3:22" ht="12"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</row>
    <row r="71" spans="3:22" ht="12"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</row>
    <row r="72" spans="3:22" ht="12"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</row>
    <row r="73" spans="3:22" ht="12"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</row>
    <row r="74" spans="3:22" ht="12"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</row>
    <row r="75" spans="3:22" ht="12"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</row>
    <row r="76" spans="3:22" ht="12"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</row>
    <row r="77" spans="3:22" ht="12"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</row>
    <row r="78" spans="3:22" ht="12"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</row>
    <row r="79" spans="3:22" ht="12"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</row>
    <row r="80" spans="3:22" ht="12"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</row>
    <row r="81" spans="3:22" ht="12"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</row>
    <row r="82" spans="3:22" ht="12"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</row>
    <row r="83" spans="3:22" ht="12"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</row>
    <row r="84" spans="3:22" ht="12"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</row>
    <row r="85" spans="3:22" ht="12"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</row>
    <row r="86" spans="3:22" ht="12"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</row>
    <row r="87" spans="3:22" ht="12"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</row>
    <row r="88" spans="3:22" ht="12"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</row>
    <row r="89" spans="3:22" ht="12"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</row>
    <row r="90" spans="3:22" ht="12"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</row>
    <row r="91" spans="3:22" ht="12"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</row>
    <row r="92" spans="3:22" ht="12"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</row>
    <row r="93" spans="3:22" ht="12"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</row>
    <row r="94" spans="3:22" ht="12"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</row>
    <row r="95" spans="3:22" ht="12"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</row>
    <row r="96" spans="3:22" ht="12"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</row>
    <row r="97" spans="3:22" ht="12"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</row>
    <row r="98" spans="3:22" ht="12"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</row>
    <row r="99" spans="3:22" ht="12"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</row>
    <row r="100" spans="3:22" ht="12"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</row>
    <row r="101" spans="3:22" ht="12"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</row>
    <row r="102" spans="3:22" ht="12"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</row>
    <row r="103" spans="3:22" ht="12"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</row>
    <row r="104" spans="3:22" ht="12"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</row>
    <row r="105" spans="3:22" ht="12"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</row>
    <row r="106" spans="3:22" ht="12"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</row>
    <row r="107" spans="3:22" ht="12"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</row>
    <row r="108" spans="3:22" ht="12"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</row>
    <row r="109" spans="3:22" ht="12"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</row>
  </sheetData>
  <sheetProtection selectLockedCells="1" selectUnlockedCells="1"/>
  <mergeCells count="31">
    <mergeCell ref="Q9:T9"/>
    <mergeCell ref="G10:H15"/>
    <mergeCell ref="I9:P9"/>
    <mergeCell ref="C9:D15"/>
    <mergeCell ref="G9:H9"/>
    <mergeCell ref="I10:J15"/>
    <mergeCell ref="E10:F15"/>
    <mergeCell ref="E9:F9"/>
    <mergeCell ref="A4:V4"/>
    <mergeCell ref="A6:V6"/>
    <mergeCell ref="C8:D8"/>
    <mergeCell ref="E8:V8"/>
    <mergeCell ref="A9:A15"/>
    <mergeCell ref="U10:V15"/>
    <mergeCell ref="O10:P15"/>
    <mergeCell ref="K10:L15"/>
    <mergeCell ref="B9:B15"/>
    <mergeCell ref="U9:V9"/>
    <mergeCell ref="O16:P16"/>
    <mergeCell ref="Q16:R16"/>
    <mergeCell ref="S16:T16"/>
    <mergeCell ref="U16:V16"/>
    <mergeCell ref="M10:N15"/>
    <mergeCell ref="Q10:R15"/>
    <mergeCell ref="S10:T15"/>
    <mergeCell ref="C16:D16"/>
    <mergeCell ref="E16:F16"/>
    <mergeCell ref="G16:H16"/>
    <mergeCell ref="I16:J16"/>
    <mergeCell ref="K16:L16"/>
    <mergeCell ref="M16:N16"/>
  </mergeCells>
  <printOptions horizontalCentered="1"/>
  <pageMargins left="0.1968503937007874" right="0.1968503937007874" top="0.31496062992125984" bottom="0.31496062992125984" header="0.5118110236220472" footer="0.5118110236220472"/>
  <pageSetup horizontalDpi="600" verticalDpi="600" orientation="landscape" paperSize="8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H117"/>
  <sheetViews>
    <sheetView workbookViewId="0" topLeftCell="A1">
      <pane ySplit="6" topLeftCell="A7" activePane="bottomLeft" state="frozen"/>
      <selection pane="topLeft" activeCell="A1" sqref="A1"/>
      <selection pane="bottomLeft" activeCell="K88" sqref="K88"/>
    </sheetView>
  </sheetViews>
  <sheetFormatPr defaultColWidth="9.00390625" defaultRowHeight="12.75"/>
  <cols>
    <col min="1" max="1" width="7.00390625" style="504" customWidth="1"/>
    <col min="2" max="2" width="35.125" style="491" customWidth="1"/>
    <col min="3" max="3" width="39.125" style="491" customWidth="1"/>
    <col min="4" max="5" width="16.375" style="496" customWidth="1"/>
    <col min="6" max="6" width="16.375" style="491" customWidth="1"/>
    <col min="7" max="16384" width="9.125" style="491" customWidth="1"/>
  </cols>
  <sheetData>
    <row r="1" spans="1:6" ht="17.25" customHeight="1">
      <c r="A1" s="503" t="s">
        <v>0</v>
      </c>
      <c r="D1" s="491"/>
      <c r="E1" s="491"/>
      <c r="F1" s="491" t="s">
        <v>605</v>
      </c>
    </row>
    <row r="2" spans="1:6" s="502" customFormat="1" ht="17.25" customHeight="1">
      <c r="A2" s="1122" t="s">
        <v>607</v>
      </c>
      <c r="B2" s="1122"/>
      <c r="C2" s="1122"/>
      <c r="D2" s="1122"/>
      <c r="E2" s="1122"/>
      <c r="F2" s="1122"/>
    </row>
    <row r="3" spans="1:6" ht="17.25" customHeight="1" thickBot="1">
      <c r="A3" s="1123" t="s">
        <v>370</v>
      </c>
      <c r="B3" s="1123"/>
      <c r="C3" s="1123"/>
      <c r="D3" s="1123"/>
      <c r="E3" s="1123"/>
      <c r="F3" s="1123"/>
    </row>
    <row r="4" spans="1:6" ht="22.5" customHeight="1">
      <c r="A4" s="1130" t="s">
        <v>132</v>
      </c>
      <c r="B4" s="1132" t="s">
        <v>133</v>
      </c>
      <c r="C4" s="1132"/>
      <c r="D4" s="1133" t="s">
        <v>420</v>
      </c>
      <c r="E4" s="1126" t="s">
        <v>606</v>
      </c>
      <c r="F4" s="1128" t="s">
        <v>615</v>
      </c>
    </row>
    <row r="5" spans="1:6" ht="22.5" customHeight="1" thickBot="1">
      <c r="A5" s="1131"/>
      <c r="B5" s="1135" t="s">
        <v>134</v>
      </c>
      <c r="C5" s="1135"/>
      <c r="D5" s="1134"/>
      <c r="E5" s="1127"/>
      <c r="F5" s="1129"/>
    </row>
    <row r="6" spans="1:6" ht="18.75" customHeight="1">
      <c r="A6" s="817" t="s">
        <v>618</v>
      </c>
      <c r="B6" s="1139" t="s">
        <v>619</v>
      </c>
      <c r="C6" s="1140"/>
      <c r="D6" s="818">
        <f>D7+D10+D13+D40+D50+D73</f>
        <v>216009543</v>
      </c>
      <c r="E6" s="818">
        <f>E7+E10+E13+E40+E50+E73</f>
        <v>-106809180</v>
      </c>
      <c r="F6" s="818">
        <f>F7+F10+F13+F40+F50+F73</f>
        <v>109200363</v>
      </c>
    </row>
    <row r="7" spans="1:6" s="499" customFormat="1" ht="15.75" customHeight="1">
      <c r="A7" s="506">
        <v>1</v>
      </c>
      <c r="B7" s="1124" t="s">
        <v>608</v>
      </c>
      <c r="C7" s="1125"/>
      <c r="D7" s="819">
        <f>SUM(D8:D9)</f>
        <v>15172400</v>
      </c>
      <c r="E7" s="819">
        <f>SUM(E8:E9)</f>
        <v>-525325</v>
      </c>
      <c r="F7" s="819">
        <f>SUM(F8:F9)</f>
        <v>14647075</v>
      </c>
    </row>
    <row r="8" spans="1:6" s="499" customFormat="1" ht="15.75" customHeight="1">
      <c r="A8" s="506"/>
      <c r="B8" s="1121" t="s">
        <v>135</v>
      </c>
      <c r="C8" s="1121"/>
      <c r="D8" s="492">
        <v>13172400</v>
      </c>
      <c r="E8" s="492"/>
      <c r="F8" s="492">
        <f>D8+E8</f>
        <v>13172400</v>
      </c>
    </row>
    <row r="9" spans="1:6" s="499" customFormat="1" ht="15.75" customHeight="1">
      <c r="A9" s="506"/>
      <c r="B9" s="1121" t="s">
        <v>136</v>
      </c>
      <c r="C9" s="1121"/>
      <c r="D9" s="492">
        <v>2000000</v>
      </c>
      <c r="E9" s="492">
        <v>-525325</v>
      </c>
      <c r="F9" s="492">
        <f>D9+E9</f>
        <v>1474675</v>
      </c>
    </row>
    <row r="10" spans="1:6" s="499" customFormat="1" ht="15.75" customHeight="1">
      <c r="A10" s="506">
        <v>2</v>
      </c>
      <c r="B10" s="1124" t="s">
        <v>609</v>
      </c>
      <c r="C10" s="1125"/>
      <c r="D10" s="497">
        <f>SUM(D11:D12)</f>
        <v>5100000</v>
      </c>
      <c r="E10" s="497">
        <f>SUM(E11:E12)</f>
        <v>-1233161</v>
      </c>
      <c r="F10" s="497">
        <f>SUM(F11:F12)</f>
        <v>3866839</v>
      </c>
    </row>
    <row r="11" spans="1:6" s="499" customFormat="1" ht="15.75" customHeight="1">
      <c r="A11" s="506"/>
      <c r="B11" s="1121" t="s">
        <v>137</v>
      </c>
      <c r="C11" s="1121"/>
      <c r="D11" s="492">
        <v>3000000</v>
      </c>
      <c r="E11" s="492">
        <v>-1233161</v>
      </c>
      <c r="F11" s="492">
        <f>D11+E11</f>
        <v>1766839</v>
      </c>
    </row>
    <row r="12" spans="1:6" s="499" customFormat="1" ht="15.75" customHeight="1">
      <c r="A12" s="506"/>
      <c r="B12" s="1121" t="s">
        <v>138</v>
      </c>
      <c r="C12" s="1121"/>
      <c r="D12" s="492">
        <v>2100000</v>
      </c>
      <c r="E12" s="492"/>
      <c r="F12" s="492">
        <f>D12+E12</f>
        <v>2100000</v>
      </c>
    </row>
    <row r="13" spans="1:6" s="499" customFormat="1" ht="15.75" customHeight="1">
      <c r="A13" s="506">
        <v>3</v>
      </c>
      <c r="B13" s="1124" t="s">
        <v>610</v>
      </c>
      <c r="C13" s="1125"/>
      <c r="D13" s="497">
        <f>SUM(D14:D39)</f>
        <v>40055000</v>
      </c>
      <c r="E13" s="497">
        <f>SUM(E14:E39)</f>
        <v>-169500</v>
      </c>
      <c r="F13" s="497">
        <f>SUM(F14:F39)</f>
        <v>39885500</v>
      </c>
    </row>
    <row r="14" spans="1:6" s="499" customFormat="1" ht="15.75" customHeight="1">
      <c r="A14" s="506"/>
      <c r="B14" s="1121" t="s">
        <v>139</v>
      </c>
      <c r="C14" s="1121"/>
      <c r="D14" s="492">
        <v>15880000</v>
      </c>
      <c r="E14" s="492"/>
      <c r="F14" s="492">
        <f>D14+E14</f>
        <v>15880000</v>
      </c>
    </row>
    <row r="15" spans="1:6" s="499" customFormat="1" ht="15.75" customHeight="1">
      <c r="A15" s="506"/>
      <c r="B15" s="1121" t="s">
        <v>140</v>
      </c>
      <c r="C15" s="1121"/>
      <c r="D15" s="492">
        <v>600000</v>
      </c>
      <c r="E15" s="492">
        <v>-350000</v>
      </c>
      <c r="F15" s="492">
        <f aca="true" t="shared" si="0" ref="F15:F79">D15+E15</f>
        <v>250000</v>
      </c>
    </row>
    <row r="16" spans="1:6" s="499" customFormat="1" ht="15.75" customHeight="1">
      <c r="A16" s="506"/>
      <c r="B16" s="1121" t="s">
        <v>386</v>
      </c>
      <c r="C16" s="1121"/>
      <c r="D16" s="492">
        <v>500000</v>
      </c>
      <c r="E16" s="492">
        <v>-50000</v>
      </c>
      <c r="F16" s="492">
        <f t="shared" si="0"/>
        <v>450000</v>
      </c>
    </row>
    <row r="17" spans="1:8" s="499" customFormat="1" ht="15.75" customHeight="1">
      <c r="A17" s="506"/>
      <c r="B17" s="1121" t="s">
        <v>141</v>
      </c>
      <c r="C17" s="1121"/>
      <c r="D17" s="492">
        <v>7500000</v>
      </c>
      <c r="E17" s="492"/>
      <c r="F17" s="492">
        <f t="shared" si="0"/>
        <v>7500000</v>
      </c>
      <c r="H17" s="842"/>
    </row>
    <row r="18" spans="1:6" s="499" customFormat="1" ht="15.75" customHeight="1">
      <c r="A18" s="506"/>
      <c r="B18" s="1121" t="s">
        <v>142</v>
      </c>
      <c r="C18" s="1121"/>
      <c r="D18" s="492">
        <v>100000</v>
      </c>
      <c r="E18" s="492"/>
      <c r="F18" s="492">
        <f t="shared" si="0"/>
        <v>100000</v>
      </c>
    </row>
    <row r="19" spans="1:6" s="499" customFormat="1" ht="15.75" customHeight="1">
      <c r="A19" s="506"/>
      <c r="B19" s="1121" t="s">
        <v>143</v>
      </c>
      <c r="C19" s="1121"/>
      <c r="D19" s="492">
        <v>100000</v>
      </c>
      <c r="E19" s="492">
        <v>-100000</v>
      </c>
      <c r="F19" s="492">
        <f t="shared" si="0"/>
        <v>0</v>
      </c>
    </row>
    <row r="20" spans="1:6" s="499" customFormat="1" ht="15.75" customHeight="1">
      <c r="A20" s="506"/>
      <c r="B20" s="1121" t="s">
        <v>144</v>
      </c>
      <c r="C20" s="1121"/>
      <c r="D20" s="492">
        <v>600000</v>
      </c>
      <c r="E20" s="492"/>
      <c r="F20" s="492">
        <f t="shared" si="0"/>
        <v>600000</v>
      </c>
    </row>
    <row r="21" spans="1:6" s="499" customFormat="1" ht="15.75" customHeight="1">
      <c r="A21" s="506"/>
      <c r="B21" s="1121" t="s">
        <v>145</v>
      </c>
      <c r="C21" s="1121"/>
      <c r="D21" s="492">
        <v>350000</v>
      </c>
      <c r="E21" s="492"/>
      <c r="F21" s="492">
        <f t="shared" si="0"/>
        <v>350000</v>
      </c>
    </row>
    <row r="22" spans="1:6" s="499" customFormat="1" ht="15.75" customHeight="1">
      <c r="A22" s="506"/>
      <c r="B22" s="1121" t="s">
        <v>146</v>
      </c>
      <c r="C22" s="1121"/>
      <c r="D22" s="492">
        <v>120000</v>
      </c>
      <c r="E22" s="492"/>
      <c r="F22" s="492">
        <f t="shared" si="0"/>
        <v>120000</v>
      </c>
    </row>
    <row r="23" spans="1:6" s="499" customFormat="1" ht="15.75" customHeight="1">
      <c r="A23" s="506"/>
      <c r="B23" s="1121" t="s">
        <v>147</v>
      </c>
      <c r="C23" s="1121"/>
      <c r="D23" s="492">
        <v>100000</v>
      </c>
      <c r="E23" s="492"/>
      <c r="F23" s="492">
        <f t="shared" si="0"/>
        <v>100000</v>
      </c>
    </row>
    <row r="24" spans="1:6" s="499" customFormat="1" ht="15.75" customHeight="1">
      <c r="A24" s="506"/>
      <c r="B24" s="1121" t="s">
        <v>148</v>
      </c>
      <c r="C24" s="1121"/>
      <c r="D24" s="492">
        <v>60000</v>
      </c>
      <c r="E24" s="492"/>
      <c r="F24" s="492">
        <f t="shared" si="0"/>
        <v>60000</v>
      </c>
    </row>
    <row r="25" spans="1:6" s="499" customFormat="1" ht="15.75" customHeight="1">
      <c r="A25" s="506"/>
      <c r="B25" s="1121" t="s">
        <v>384</v>
      </c>
      <c r="C25" s="1121"/>
      <c r="D25" s="492">
        <v>100000</v>
      </c>
      <c r="E25" s="492"/>
      <c r="F25" s="492">
        <f t="shared" si="0"/>
        <v>100000</v>
      </c>
    </row>
    <row r="26" spans="1:6" s="499" customFormat="1" ht="15.75" customHeight="1">
      <c r="A26" s="506"/>
      <c r="B26" s="1121" t="s">
        <v>149</v>
      </c>
      <c r="C26" s="1121"/>
      <c r="D26" s="492">
        <v>960000</v>
      </c>
      <c r="E26" s="492"/>
      <c r="F26" s="492">
        <f t="shared" si="0"/>
        <v>960000</v>
      </c>
    </row>
    <row r="27" spans="1:6" s="499" customFormat="1" ht="15.75" customHeight="1">
      <c r="A27" s="506"/>
      <c r="B27" s="1121" t="s">
        <v>385</v>
      </c>
      <c r="C27" s="1121"/>
      <c r="D27" s="492">
        <v>480000</v>
      </c>
      <c r="E27" s="492"/>
      <c r="F27" s="492">
        <f t="shared" si="0"/>
        <v>480000</v>
      </c>
    </row>
    <row r="28" spans="1:6" s="499" customFormat="1" ht="15.75" customHeight="1">
      <c r="A28" s="506"/>
      <c r="B28" s="1121" t="s">
        <v>150</v>
      </c>
      <c r="C28" s="1121"/>
      <c r="D28" s="492">
        <v>1600000</v>
      </c>
      <c r="E28" s="492"/>
      <c r="F28" s="492">
        <f t="shared" si="0"/>
        <v>1600000</v>
      </c>
    </row>
    <row r="29" spans="1:6" s="499" customFormat="1" ht="15.75" customHeight="1">
      <c r="A29" s="506"/>
      <c r="B29" s="1121" t="s">
        <v>151</v>
      </c>
      <c r="C29" s="1121"/>
      <c r="D29" s="492">
        <v>1740000</v>
      </c>
      <c r="E29" s="492"/>
      <c r="F29" s="492">
        <f t="shared" si="0"/>
        <v>1740000</v>
      </c>
    </row>
    <row r="30" spans="1:6" s="499" customFormat="1" ht="15.75" customHeight="1">
      <c r="A30" s="506"/>
      <c r="B30" s="1121" t="s">
        <v>152</v>
      </c>
      <c r="C30" s="1121"/>
      <c r="D30" s="492">
        <v>1240000</v>
      </c>
      <c r="E30" s="492"/>
      <c r="F30" s="492">
        <f t="shared" si="0"/>
        <v>1240000</v>
      </c>
    </row>
    <row r="31" spans="1:6" s="499" customFormat="1" ht="15.75" customHeight="1">
      <c r="A31" s="506"/>
      <c r="B31" s="1121" t="s">
        <v>153</v>
      </c>
      <c r="C31" s="1121"/>
      <c r="D31" s="492">
        <v>980000</v>
      </c>
      <c r="E31" s="492"/>
      <c r="F31" s="492">
        <f t="shared" si="0"/>
        <v>980000</v>
      </c>
    </row>
    <row r="32" spans="1:6" s="499" customFormat="1" ht="15.75" customHeight="1">
      <c r="A32" s="506"/>
      <c r="B32" s="1121" t="s">
        <v>154</v>
      </c>
      <c r="C32" s="1121"/>
      <c r="D32" s="492">
        <v>1140000</v>
      </c>
      <c r="E32" s="492">
        <v>120000</v>
      </c>
      <c r="F32" s="492">
        <f t="shared" si="0"/>
        <v>1260000</v>
      </c>
    </row>
    <row r="33" spans="1:6" s="499" customFormat="1" ht="15.75" customHeight="1">
      <c r="A33" s="506"/>
      <c r="B33" s="1121" t="s">
        <v>155</v>
      </c>
      <c r="C33" s="1121"/>
      <c r="D33" s="492">
        <v>1700000</v>
      </c>
      <c r="E33" s="492"/>
      <c r="F33" s="492">
        <f t="shared" si="0"/>
        <v>1700000</v>
      </c>
    </row>
    <row r="34" spans="1:6" s="499" customFormat="1" ht="15.75" customHeight="1">
      <c r="A34" s="506"/>
      <c r="B34" s="1121" t="s">
        <v>156</v>
      </c>
      <c r="C34" s="1121"/>
      <c r="D34" s="492">
        <v>1300000</v>
      </c>
      <c r="E34" s="492"/>
      <c r="F34" s="492">
        <f t="shared" si="0"/>
        <v>1300000</v>
      </c>
    </row>
    <row r="35" spans="1:6" s="499" customFormat="1" ht="15.75" customHeight="1">
      <c r="A35" s="506"/>
      <c r="B35" s="498" t="s">
        <v>157</v>
      </c>
      <c r="C35" s="820" t="s">
        <v>158</v>
      </c>
      <c r="D35" s="492">
        <v>1450000</v>
      </c>
      <c r="E35" s="492"/>
      <c r="F35" s="492">
        <f t="shared" si="0"/>
        <v>1450000</v>
      </c>
    </row>
    <row r="36" spans="1:6" s="499" customFormat="1" ht="15.75" customHeight="1">
      <c r="A36" s="506"/>
      <c r="B36" s="498"/>
      <c r="C36" s="820" t="s">
        <v>159</v>
      </c>
      <c r="D36" s="492">
        <v>675000</v>
      </c>
      <c r="E36" s="492"/>
      <c r="F36" s="492">
        <f t="shared" si="0"/>
        <v>675000</v>
      </c>
    </row>
    <row r="37" spans="1:6" s="499" customFormat="1" ht="15.75" customHeight="1">
      <c r="A37" s="506"/>
      <c r="B37" s="498"/>
      <c r="C37" s="820" t="s">
        <v>160</v>
      </c>
      <c r="D37" s="492">
        <v>330000</v>
      </c>
      <c r="E37" s="492"/>
      <c r="F37" s="492">
        <f t="shared" si="0"/>
        <v>330000</v>
      </c>
    </row>
    <row r="38" spans="1:6" s="499" customFormat="1" ht="15.75" customHeight="1">
      <c r="A38" s="506"/>
      <c r="B38" s="498"/>
      <c r="C38" s="820" t="s">
        <v>161</v>
      </c>
      <c r="D38" s="492">
        <v>450000</v>
      </c>
      <c r="E38" s="492"/>
      <c r="F38" s="492">
        <f t="shared" si="0"/>
        <v>450000</v>
      </c>
    </row>
    <row r="39" spans="1:6" s="499" customFormat="1" ht="15.75" customHeight="1">
      <c r="A39" s="506"/>
      <c r="B39" s="1121" t="s">
        <v>625</v>
      </c>
      <c r="C39" s="1121"/>
      <c r="D39" s="492"/>
      <c r="E39" s="492">
        <v>210500</v>
      </c>
      <c r="F39" s="492">
        <f t="shared" si="0"/>
        <v>210500</v>
      </c>
    </row>
    <row r="40" spans="1:6" s="499" customFormat="1" ht="15.75" customHeight="1">
      <c r="A40" s="506">
        <v>4</v>
      </c>
      <c r="B40" s="1124" t="s">
        <v>626</v>
      </c>
      <c r="C40" s="1125"/>
      <c r="D40" s="497">
        <f>SUM(D41:D49)</f>
        <v>5150000</v>
      </c>
      <c r="E40" s="497">
        <f>SUM(E41:E49)</f>
        <v>0</v>
      </c>
      <c r="F40" s="497">
        <f>SUM(F41:F49)</f>
        <v>5150000</v>
      </c>
    </row>
    <row r="41" spans="1:6" s="499" customFormat="1" ht="15.75" customHeight="1">
      <c r="A41" s="506"/>
      <c r="B41" s="1120" t="s">
        <v>162</v>
      </c>
      <c r="C41" s="1120"/>
      <c r="D41" s="492">
        <v>900000</v>
      </c>
      <c r="E41" s="492"/>
      <c r="F41" s="492">
        <f t="shared" si="0"/>
        <v>900000</v>
      </c>
    </row>
    <row r="42" spans="1:6" s="499" customFormat="1" ht="15.75" customHeight="1">
      <c r="A42" s="506"/>
      <c r="B42" s="1120" t="s">
        <v>163</v>
      </c>
      <c r="C42" s="1120"/>
      <c r="D42" s="492">
        <v>200000</v>
      </c>
      <c r="E42" s="492"/>
      <c r="F42" s="492">
        <f t="shared" si="0"/>
        <v>200000</v>
      </c>
    </row>
    <row r="43" spans="1:6" s="499" customFormat="1" ht="15.75" customHeight="1">
      <c r="A43" s="506"/>
      <c r="B43" s="1120" t="s">
        <v>164</v>
      </c>
      <c r="C43" s="1120"/>
      <c r="D43" s="492">
        <v>900000</v>
      </c>
      <c r="E43" s="492"/>
      <c r="F43" s="492">
        <f t="shared" si="0"/>
        <v>900000</v>
      </c>
    </row>
    <row r="44" spans="1:6" s="499" customFormat="1" ht="15.75" customHeight="1">
      <c r="A44" s="506"/>
      <c r="B44" s="1121" t="s">
        <v>165</v>
      </c>
      <c r="C44" s="1121"/>
      <c r="D44" s="492">
        <v>100000</v>
      </c>
      <c r="E44" s="492"/>
      <c r="F44" s="492">
        <f t="shared" si="0"/>
        <v>100000</v>
      </c>
    </row>
    <row r="45" spans="1:6" s="499" customFormat="1" ht="15.75" customHeight="1">
      <c r="A45" s="506"/>
      <c r="B45" s="1120" t="s">
        <v>166</v>
      </c>
      <c r="C45" s="1120"/>
      <c r="D45" s="492">
        <v>150000</v>
      </c>
      <c r="E45" s="492"/>
      <c r="F45" s="492">
        <f t="shared" si="0"/>
        <v>150000</v>
      </c>
    </row>
    <row r="46" spans="1:6" s="499" customFormat="1" ht="15.75" customHeight="1">
      <c r="A46" s="506"/>
      <c r="B46" s="1120" t="s">
        <v>167</v>
      </c>
      <c r="C46" s="1120"/>
      <c r="D46" s="492">
        <v>900000</v>
      </c>
      <c r="E46" s="492"/>
      <c r="F46" s="492">
        <f t="shared" si="0"/>
        <v>900000</v>
      </c>
    </row>
    <row r="47" spans="1:6" s="499" customFormat="1" ht="15.75" customHeight="1">
      <c r="A47" s="506"/>
      <c r="B47" s="1120" t="s">
        <v>168</v>
      </c>
      <c r="C47" s="1120"/>
      <c r="D47" s="492">
        <v>800000</v>
      </c>
      <c r="E47" s="492"/>
      <c r="F47" s="492">
        <f t="shared" si="0"/>
        <v>800000</v>
      </c>
    </row>
    <row r="48" spans="1:6" s="499" customFormat="1" ht="15.75" customHeight="1">
      <c r="A48" s="506"/>
      <c r="B48" s="1120" t="s">
        <v>201</v>
      </c>
      <c r="C48" s="1120"/>
      <c r="D48" s="492">
        <v>400000</v>
      </c>
      <c r="E48" s="492"/>
      <c r="F48" s="492">
        <f t="shared" si="0"/>
        <v>400000</v>
      </c>
    </row>
    <row r="49" spans="1:6" s="499" customFormat="1" ht="15.75" customHeight="1">
      <c r="A49" s="506"/>
      <c r="B49" s="1120" t="s">
        <v>169</v>
      </c>
      <c r="C49" s="1120"/>
      <c r="D49" s="492">
        <v>800000</v>
      </c>
      <c r="E49" s="492"/>
      <c r="F49" s="492">
        <f t="shared" si="0"/>
        <v>800000</v>
      </c>
    </row>
    <row r="50" spans="1:6" s="499" customFormat="1" ht="15.75" customHeight="1">
      <c r="A50" s="506">
        <v>5</v>
      </c>
      <c r="B50" s="1124" t="s">
        <v>611</v>
      </c>
      <c r="C50" s="1125"/>
      <c r="D50" s="497">
        <f>SUM(D51:D72)</f>
        <v>128900000</v>
      </c>
      <c r="E50" s="497">
        <f>SUM(E51:E72)</f>
        <v>-105661194</v>
      </c>
      <c r="F50" s="497">
        <f>SUM(F51:F72)</f>
        <v>23238806</v>
      </c>
    </row>
    <row r="51" spans="1:6" s="499" customFormat="1" ht="15.75" customHeight="1">
      <c r="A51" s="506"/>
      <c r="B51" s="1120" t="s">
        <v>170</v>
      </c>
      <c r="C51" s="1120"/>
      <c r="D51" s="492">
        <v>4500000</v>
      </c>
      <c r="E51" s="492"/>
      <c r="F51" s="492">
        <f t="shared" si="0"/>
        <v>4500000</v>
      </c>
    </row>
    <row r="52" spans="1:6" s="499" customFormat="1" ht="15.75" customHeight="1">
      <c r="A52" s="506"/>
      <c r="B52" s="1120" t="s">
        <v>171</v>
      </c>
      <c r="C52" s="1120"/>
      <c r="D52" s="492">
        <v>100000000</v>
      </c>
      <c r="E52" s="492">
        <v>-100000000</v>
      </c>
      <c r="F52" s="492">
        <f t="shared" si="0"/>
        <v>0</v>
      </c>
    </row>
    <row r="53" spans="1:6" s="499" customFormat="1" ht="15.75" customHeight="1">
      <c r="A53" s="506"/>
      <c r="B53" s="1120" t="s">
        <v>172</v>
      </c>
      <c r="C53" s="1120"/>
      <c r="D53" s="492">
        <v>350000</v>
      </c>
      <c r="E53" s="492"/>
      <c r="F53" s="492">
        <f t="shared" si="0"/>
        <v>350000</v>
      </c>
    </row>
    <row r="54" spans="1:6" s="499" customFormat="1" ht="15.75" customHeight="1">
      <c r="A54" s="506"/>
      <c r="B54" s="1120" t="s">
        <v>173</v>
      </c>
      <c r="C54" s="1120"/>
      <c r="D54" s="492">
        <v>100000</v>
      </c>
      <c r="E54" s="492"/>
      <c r="F54" s="492">
        <f t="shared" si="0"/>
        <v>100000</v>
      </c>
    </row>
    <row r="55" spans="1:6" s="499" customFormat="1" ht="15.75" customHeight="1">
      <c r="A55" s="506"/>
      <c r="B55" s="1120" t="s">
        <v>174</v>
      </c>
      <c r="C55" s="1120"/>
      <c r="D55" s="492">
        <v>1450000</v>
      </c>
      <c r="E55" s="492"/>
      <c r="F55" s="492">
        <f t="shared" si="0"/>
        <v>1450000</v>
      </c>
    </row>
    <row r="56" spans="1:6" s="499" customFormat="1" ht="15.75" customHeight="1">
      <c r="A56" s="506"/>
      <c r="B56" s="1120" t="s">
        <v>175</v>
      </c>
      <c r="C56" s="1120"/>
      <c r="D56" s="492">
        <v>1500000</v>
      </c>
      <c r="E56" s="492"/>
      <c r="F56" s="492">
        <f t="shared" si="0"/>
        <v>1500000</v>
      </c>
    </row>
    <row r="57" spans="1:6" s="499" customFormat="1" ht="15.75" customHeight="1">
      <c r="A57" s="506"/>
      <c r="B57" s="1120" t="s">
        <v>176</v>
      </c>
      <c r="C57" s="1120"/>
      <c r="D57" s="492">
        <v>100000</v>
      </c>
      <c r="E57" s="492"/>
      <c r="F57" s="492">
        <f t="shared" si="0"/>
        <v>100000</v>
      </c>
    </row>
    <row r="58" spans="1:6" s="499" customFormat="1" ht="15.75" customHeight="1">
      <c r="A58" s="506"/>
      <c r="B58" s="1120" t="s">
        <v>177</v>
      </c>
      <c r="C58" s="1120"/>
      <c r="D58" s="492">
        <v>50000</v>
      </c>
      <c r="E58" s="492"/>
      <c r="F58" s="492">
        <f t="shared" si="0"/>
        <v>50000</v>
      </c>
    </row>
    <row r="59" spans="1:6" s="499" customFormat="1" ht="15.75" customHeight="1">
      <c r="A59" s="506"/>
      <c r="B59" s="1120" t="s">
        <v>178</v>
      </c>
      <c r="C59" s="1120"/>
      <c r="D59" s="492">
        <v>100000</v>
      </c>
      <c r="E59" s="492"/>
      <c r="F59" s="492">
        <f t="shared" si="0"/>
        <v>100000</v>
      </c>
    </row>
    <row r="60" spans="1:6" s="499" customFormat="1" ht="15.75" customHeight="1">
      <c r="A60" s="506"/>
      <c r="B60" s="1120" t="s">
        <v>179</v>
      </c>
      <c r="C60" s="1120"/>
      <c r="D60" s="492">
        <v>100000</v>
      </c>
      <c r="E60" s="492"/>
      <c r="F60" s="492">
        <f t="shared" si="0"/>
        <v>100000</v>
      </c>
    </row>
    <row r="61" spans="1:6" s="499" customFormat="1" ht="15.75" customHeight="1">
      <c r="A61" s="506"/>
      <c r="B61" s="1120" t="s">
        <v>180</v>
      </c>
      <c r="C61" s="1120"/>
      <c r="D61" s="492">
        <v>150000</v>
      </c>
      <c r="E61" s="492"/>
      <c r="F61" s="492">
        <f t="shared" si="0"/>
        <v>150000</v>
      </c>
    </row>
    <row r="62" spans="1:6" s="499" customFormat="1" ht="15.75" customHeight="1">
      <c r="A62" s="506"/>
      <c r="B62" s="1120" t="s">
        <v>181</v>
      </c>
      <c r="C62" s="1120"/>
      <c r="D62" s="492">
        <v>150000</v>
      </c>
      <c r="E62" s="492"/>
      <c r="F62" s="492">
        <f t="shared" si="0"/>
        <v>150000</v>
      </c>
    </row>
    <row r="63" spans="1:6" s="499" customFormat="1" ht="15.75" customHeight="1">
      <c r="A63" s="506"/>
      <c r="B63" s="1120" t="s">
        <v>182</v>
      </c>
      <c r="C63" s="1120"/>
      <c r="D63" s="492">
        <v>150000</v>
      </c>
      <c r="E63" s="492"/>
      <c r="F63" s="492">
        <f t="shared" si="0"/>
        <v>150000</v>
      </c>
    </row>
    <row r="64" spans="1:6" s="499" customFormat="1" ht="15.75" customHeight="1">
      <c r="A64" s="506"/>
      <c r="B64" s="1120" t="s">
        <v>183</v>
      </c>
      <c r="C64" s="1120"/>
      <c r="D64" s="492">
        <v>800000</v>
      </c>
      <c r="E64" s="492"/>
      <c r="F64" s="492">
        <f t="shared" si="0"/>
        <v>800000</v>
      </c>
    </row>
    <row r="65" spans="1:6" s="499" customFormat="1" ht="15.75" customHeight="1">
      <c r="A65" s="506"/>
      <c r="B65" s="1120" t="s">
        <v>184</v>
      </c>
      <c r="C65" s="1120"/>
      <c r="D65" s="492">
        <v>100000</v>
      </c>
      <c r="E65" s="492"/>
      <c r="F65" s="492">
        <f t="shared" si="0"/>
        <v>100000</v>
      </c>
    </row>
    <row r="66" spans="1:6" s="499" customFormat="1" ht="15.75" customHeight="1">
      <c r="A66" s="506"/>
      <c r="B66" s="1120" t="s">
        <v>185</v>
      </c>
      <c r="C66" s="1120"/>
      <c r="D66" s="492">
        <v>1000000</v>
      </c>
      <c r="E66" s="492"/>
      <c r="F66" s="492">
        <f t="shared" si="0"/>
        <v>1000000</v>
      </c>
    </row>
    <row r="67" spans="1:6" s="499" customFormat="1" ht="15.75" customHeight="1">
      <c r="A67" s="506"/>
      <c r="B67" s="1120" t="s">
        <v>186</v>
      </c>
      <c r="C67" s="1120"/>
      <c r="D67" s="492">
        <v>1000000</v>
      </c>
      <c r="E67" s="492"/>
      <c r="F67" s="492">
        <f t="shared" si="0"/>
        <v>1000000</v>
      </c>
    </row>
    <row r="68" spans="1:6" s="499" customFormat="1" ht="15.75" customHeight="1">
      <c r="A68" s="506"/>
      <c r="B68" s="1120" t="s">
        <v>187</v>
      </c>
      <c r="C68" s="1120"/>
      <c r="D68" s="492">
        <v>200000</v>
      </c>
      <c r="E68" s="492"/>
      <c r="F68" s="492">
        <f t="shared" si="0"/>
        <v>200000</v>
      </c>
    </row>
    <row r="69" spans="1:6" s="499" customFormat="1" ht="15.75" customHeight="1">
      <c r="A69" s="506"/>
      <c r="B69" s="1120" t="s">
        <v>188</v>
      </c>
      <c r="C69" s="1120"/>
      <c r="D69" s="492">
        <v>100000</v>
      </c>
      <c r="E69" s="492"/>
      <c r="F69" s="492">
        <f t="shared" si="0"/>
        <v>100000</v>
      </c>
    </row>
    <row r="70" spans="1:6" s="499" customFormat="1" ht="15.75" customHeight="1">
      <c r="A70" s="506"/>
      <c r="B70" s="1120" t="s">
        <v>189</v>
      </c>
      <c r="C70" s="1120"/>
      <c r="D70" s="492">
        <v>11500000</v>
      </c>
      <c r="E70" s="492">
        <v>-1161194</v>
      </c>
      <c r="F70" s="492">
        <f t="shared" si="0"/>
        <v>10338806</v>
      </c>
    </row>
    <row r="71" spans="1:6" s="499" customFormat="1" ht="15.75" customHeight="1">
      <c r="A71" s="506"/>
      <c r="B71" s="1120" t="s">
        <v>190</v>
      </c>
      <c r="C71" s="1120"/>
      <c r="D71" s="492">
        <v>1000000</v>
      </c>
      <c r="E71" s="492"/>
      <c r="F71" s="492">
        <f t="shared" si="0"/>
        <v>1000000</v>
      </c>
    </row>
    <row r="72" spans="1:6" s="499" customFormat="1" ht="15.75" customHeight="1">
      <c r="A72" s="506"/>
      <c r="B72" s="1120" t="s">
        <v>191</v>
      </c>
      <c r="C72" s="1120"/>
      <c r="D72" s="492">
        <v>4500000</v>
      </c>
      <c r="E72" s="492">
        <v>-4500000</v>
      </c>
      <c r="F72" s="492">
        <f t="shared" si="0"/>
        <v>0</v>
      </c>
    </row>
    <row r="73" spans="1:6" s="499" customFormat="1" ht="15.75" customHeight="1">
      <c r="A73" s="506">
        <v>6</v>
      </c>
      <c r="B73" s="1124" t="s">
        <v>612</v>
      </c>
      <c r="C73" s="1125"/>
      <c r="D73" s="497">
        <f>SUM(D74:D81)</f>
        <v>21632143</v>
      </c>
      <c r="E73" s="497">
        <f>SUM(E74:E81)</f>
        <v>780000</v>
      </c>
      <c r="F73" s="497">
        <f>SUM(F74:F81)</f>
        <v>22412143</v>
      </c>
    </row>
    <row r="74" spans="1:6" s="499" customFormat="1" ht="15.75" customHeight="1">
      <c r="A74" s="506"/>
      <c r="B74" s="1121" t="s">
        <v>192</v>
      </c>
      <c r="C74" s="1121"/>
      <c r="D74" s="492">
        <v>5137236</v>
      </c>
      <c r="E74" s="492"/>
      <c r="F74" s="492">
        <f t="shared" si="0"/>
        <v>5137236</v>
      </c>
    </row>
    <row r="75" spans="1:6" s="499" customFormat="1" ht="15.75" customHeight="1">
      <c r="A75" s="506"/>
      <c r="B75" s="1121" t="s">
        <v>193</v>
      </c>
      <c r="C75" s="1121"/>
      <c r="D75" s="492">
        <v>14094907</v>
      </c>
      <c r="E75" s="492"/>
      <c r="F75" s="492">
        <f t="shared" si="0"/>
        <v>14094907</v>
      </c>
    </row>
    <row r="76" spans="1:6" s="499" customFormat="1" ht="15.75" customHeight="1">
      <c r="A76" s="506"/>
      <c r="B76" s="1121" t="s">
        <v>194</v>
      </c>
      <c r="C76" s="1121"/>
      <c r="D76" s="492">
        <v>480000</v>
      </c>
      <c r="E76" s="492">
        <v>480000</v>
      </c>
      <c r="F76" s="492">
        <f t="shared" si="0"/>
        <v>960000</v>
      </c>
    </row>
    <row r="77" spans="1:6" s="499" customFormat="1" ht="15.75" customHeight="1">
      <c r="A77" s="506"/>
      <c r="B77" s="1121" t="s">
        <v>195</v>
      </c>
      <c r="C77" s="1121"/>
      <c r="D77" s="492">
        <v>100000</v>
      </c>
      <c r="E77" s="492"/>
      <c r="F77" s="492">
        <f t="shared" si="0"/>
        <v>100000</v>
      </c>
    </row>
    <row r="78" spans="1:6" s="499" customFormat="1" ht="15.75" customHeight="1">
      <c r="A78" s="506"/>
      <c r="B78" s="1121" t="s">
        <v>196</v>
      </c>
      <c r="C78" s="1121"/>
      <c r="D78" s="492">
        <v>750000</v>
      </c>
      <c r="E78" s="492"/>
      <c r="F78" s="492">
        <f t="shared" si="0"/>
        <v>750000</v>
      </c>
    </row>
    <row r="79" spans="1:6" s="499" customFormat="1" ht="15.75" customHeight="1">
      <c r="A79" s="506"/>
      <c r="B79" s="1121" t="s">
        <v>197</v>
      </c>
      <c r="C79" s="1121"/>
      <c r="D79" s="492">
        <v>100000</v>
      </c>
      <c r="E79" s="492">
        <v>100000</v>
      </c>
      <c r="F79" s="492">
        <f t="shared" si="0"/>
        <v>200000</v>
      </c>
    </row>
    <row r="80" spans="1:6" s="499" customFormat="1" ht="15.75" customHeight="1">
      <c r="A80" s="506"/>
      <c r="B80" s="1121" t="s">
        <v>198</v>
      </c>
      <c r="C80" s="1121"/>
      <c r="D80" s="492">
        <v>970000</v>
      </c>
      <c r="E80" s="492"/>
      <c r="F80" s="492">
        <f>D80+E80</f>
        <v>970000</v>
      </c>
    </row>
    <row r="81" spans="1:6" s="499" customFormat="1" ht="15.75" customHeight="1">
      <c r="A81" s="506"/>
      <c r="B81" s="1121" t="s">
        <v>627</v>
      </c>
      <c r="C81" s="1121"/>
      <c r="D81" s="492"/>
      <c r="E81" s="492">
        <v>200000</v>
      </c>
      <c r="F81" s="492">
        <f>D81+E81</f>
        <v>200000</v>
      </c>
    </row>
    <row r="82" spans="1:6" ht="16.5" customHeight="1">
      <c r="A82" s="821" t="s">
        <v>620</v>
      </c>
      <c r="B82" s="1141" t="s">
        <v>621</v>
      </c>
      <c r="C82" s="1141"/>
      <c r="D82" s="822">
        <f>SUM(D83)</f>
        <v>0</v>
      </c>
      <c r="E82" s="822">
        <f>SUM(E83)</f>
        <v>72389305</v>
      </c>
      <c r="F82" s="822">
        <f>SUM(F83)</f>
        <v>72389305</v>
      </c>
    </row>
    <row r="83" spans="1:6" s="499" customFormat="1" ht="15.75" customHeight="1">
      <c r="A83" s="509"/>
      <c r="B83" s="1142" t="s">
        <v>622</v>
      </c>
      <c r="C83" s="1142"/>
      <c r="D83" s="492"/>
      <c r="E83" s="492">
        <v>72389305</v>
      </c>
      <c r="F83" s="492">
        <f>D83+E83</f>
        <v>72389305</v>
      </c>
    </row>
    <row r="84" spans="1:6" s="499" customFormat="1" ht="18" customHeight="1">
      <c r="A84" s="506" t="s">
        <v>31</v>
      </c>
      <c r="B84" s="1136" t="s">
        <v>613</v>
      </c>
      <c r="C84" s="1136"/>
      <c r="D84" s="707">
        <f>D6+D82</f>
        <v>216009543</v>
      </c>
      <c r="E84" s="707">
        <f>E6+E82</f>
        <v>-34419875</v>
      </c>
      <c r="F84" s="707">
        <f>F6+F82</f>
        <v>181589668</v>
      </c>
    </row>
    <row r="85" spans="1:6" ht="18.75" customHeight="1">
      <c r="A85" s="823"/>
      <c r="B85" s="1137" t="s">
        <v>199</v>
      </c>
      <c r="C85" s="1137"/>
      <c r="D85" s="824"/>
      <c r="E85" s="825"/>
      <c r="F85" s="826"/>
    </row>
    <row r="86" spans="1:6" s="499" customFormat="1" ht="16.5" customHeight="1">
      <c r="A86" s="827" t="s">
        <v>618</v>
      </c>
      <c r="B86" s="1143" t="s">
        <v>623</v>
      </c>
      <c r="C86" s="1143"/>
      <c r="D86" s="828">
        <f>SUM(D87:D100)</f>
        <v>111654000</v>
      </c>
      <c r="E86" s="828">
        <f>SUM(E87:E100)</f>
        <v>739000</v>
      </c>
      <c r="F86" s="828">
        <f>SUM(F87:F100)</f>
        <v>112393000</v>
      </c>
    </row>
    <row r="87" spans="1:6" s="499" customFormat="1" ht="15.75" customHeight="1">
      <c r="A87" s="506"/>
      <c r="B87" s="1121" t="s">
        <v>393</v>
      </c>
      <c r="C87" s="1121"/>
      <c r="D87" s="492">
        <v>100000000</v>
      </c>
      <c r="E87" s="492"/>
      <c r="F87" s="492">
        <f aca="true" t="shared" si="1" ref="F87:F102">D87+E87</f>
        <v>100000000</v>
      </c>
    </row>
    <row r="88" spans="1:6" s="499" customFormat="1" ht="15.75" customHeight="1">
      <c r="A88" s="506"/>
      <c r="B88" s="1121" t="s">
        <v>383</v>
      </c>
      <c r="C88" s="1121"/>
      <c r="D88" s="492">
        <v>154000</v>
      </c>
      <c r="E88" s="492"/>
      <c r="F88" s="492">
        <f t="shared" si="1"/>
        <v>154000</v>
      </c>
    </row>
    <row r="89" spans="1:6" s="499" customFormat="1" ht="15.75" customHeight="1">
      <c r="A89" s="506"/>
      <c r="B89" s="1120" t="s">
        <v>164</v>
      </c>
      <c r="C89" s="1120"/>
      <c r="D89" s="492">
        <v>2500000</v>
      </c>
      <c r="E89" s="492"/>
      <c r="F89" s="492">
        <f t="shared" si="1"/>
        <v>2500000</v>
      </c>
    </row>
    <row r="90" spans="1:6" s="499" customFormat="1" ht="15.75" customHeight="1">
      <c r="A90" s="506"/>
      <c r="B90" s="1120" t="s">
        <v>162</v>
      </c>
      <c r="C90" s="1120"/>
      <c r="D90" s="492">
        <v>2000000</v>
      </c>
      <c r="E90" s="492"/>
      <c r="F90" s="492">
        <f t="shared" si="1"/>
        <v>2000000</v>
      </c>
    </row>
    <row r="91" spans="1:6" s="499" customFormat="1" ht="15.75" customHeight="1">
      <c r="A91" s="506"/>
      <c r="B91" s="1120" t="s">
        <v>200</v>
      </c>
      <c r="C91" s="1120"/>
      <c r="D91" s="492">
        <v>3000000</v>
      </c>
      <c r="E91" s="492"/>
      <c r="F91" s="492">
        <f t="shared" si="1"/>
        <v>3000000</v>
      </c>
    </row>
    <row r="92" spans="1:6" s="499" customFormat="1" ht="15.75" customHeight="1">
      <c r="A92" s="506"/>
      <c r="B92" s="1120" t="s">
        <v>168</v>
      </c>
      <c r="C92" s="1120"/>
      <c r="D92" s="492">
        <v>2300000</v>
      </c>
      <c r="E92" s="492"/>
      <c r="F92" s="492">
        <f t="shared" si="1"/>
        <v>2300000</v>
      </c>
    </row>
    <row r="93" spans="1:6" s="499" customFormat="1" ht="15.75" customHeight="1">
      <c r="A93" s="506"/>
      <c r="B93" s="1120" t="s">
        <v>169</v>
      </c>
      <c r="C93" s="1120"/>
      <c r="D93" s="492">
        <v>1100000</v>
      </c>
      <c r="E93" s="492"/>
      <c r="F93" s="492">
        <f t="shared" si="1"/>
        <v>1100000</v>
      </c>
    </row>
    <row r="94" spans="1:6" s="499" customFormat="1" ht="15.75" customHeight="1">
      <c r="A94" s="506"/>
      <c r="B94" s="1120" t="s">
        <v>201</v>
      </c>
      <c r="C94" s="1120"/>
      <c r="D94" s="492">
        <v>600000</v>
      </c>
      <c r="E94" s="492"/>
      <c r="F94" s="492">
        <f t="shared" si="1"/>
        <v>600000</v>
      </c>
    </row>
    <row r="95" spans="1:6" s="499" customFormat="1" ht="15.75" customHeight="1">
      <c r="A95" s="506"/>
      <c r="B95" s="1121" t="s">
        <v>628</v>
      </c>
      <c r="C95" s="1121"/>
      <c r="D95" s="492"/>
      <c r="E95" s="492">
        <v>24000</v>
      </c>
      <c r="F95" s="492">
        <f t="shared" si="1"/>
        <v>24000</v>
      </c>
    </row>
    <row r="96" spans="1:6" s="499" customFormat="1" ht="15.75" customHeight="1">
      <c r="A96" s="506"/>
      <c r="B96" s="1120" t="s">
        <v>630</v>
      </c>
      <c r="C96" s="1120"/>
      <c r="D96" s="492"/>
      <c r="E96" s="492">
        <v>135000</v>
      </c>
      <c r="F96" s="492">
        <f t="shared" si="1"/>
        <v>135000</v>
      </c>
    </row>
    <row r="97" spans="1:6" s="499" customFormat="1" ht="15.75" customHeight="1">
      <c r="A97" s="506"/>
      <c r="B97" s="1121" t="s">
        <v>154</v>
      </c>
      <c r="C97" s="1121"/>
      <c r="D97" s="492"/>
      <c r="E97" s="492">
        <v>80000</v>
      </c>
      <c r="F97" s="492">
        <f t="shared" si="1"/>
        <v>80000</v>
      </c>
    </row>
    <row r="98" spans="1:6" s="499" customFormat="1" ht="15.75" customHeight="1">
      <c r="A98" s="506"/>
      <c r="B98" s="1121" t="s">
        <v>140</v>
      </c>
      <c r="C98" s="1121"/>
      <c r="D98" s="492"/>
      <c r="E98" s="492">
        <v>350000</v>
      </c>
      <c r="F98" s="492">
        <f t="shared" si="1"/>
        <v>350000</v>
      </c>
    </row>
    <row r="99" spans="1:6" s="499" customFormat="1" ht="15.75" customHeight="1">
      <c r="A99" s="506"/>
      <c r="B99" s="1121" t="s">
        <v>386</v>
      </c>
      <c r="C99" s="1121"/>
      <c r="D99" s="492"/>
      <c r="E99" s="492">
        <v>50000</v>
      </c>
      <c r="F99" s="492">
        <f t="shared" si="1"/>
        <v>50000</v>
      </c>
    </row>
    <row r="100" spans="1:6" s="499" customFormat="1" ht="15.75" customHeight="1">
      <c r="A100" s="506"/>
      <c r="B100" s="1121" t="s">
        <v>629</v>
      </c>
      <c r="C100" s="1121"/>
      <c r="D100" s="492"/>
      <c r="E100" s="492">
        <v>100000</v>
      </c>
      <c r="F100" s="492">
        <f t="shared" si="1"/>
        <v>100000</v>
      </c>
    </row>
    <row r="101" spans="1:6" s="499" customFormat="1" ht="17.25" customHeight="1">
      <c r="A101" s="823" t="s">
        <v>620</v>
      </c>
      <c r="B101" s="1141" t="s">
        <v>624</v>
      </c>
      <c r="C101" s="1141"/>
      <c r="D101" s="822">
        <f>SUM(D102)</f>
        <v>0</v>
      </c>
      <c r="E101" s="822">
        <f>SUM(E102)</f>
        <v>27610695</v>
      </c>
      <c r="F101" s="822">
        <f>SUM(F102)</f>
        <v>27610695</v>
      </c>
    </row>
    <row r="102" spans="1:6" s="499" customFormat="1" ht="15" customHeight="1">
      <c r="A102" s="498"/>
      <c r="B102" s="1142" t="s">
        <v>622</v>
      </c>
      <c r="C102" s="1142"/>
      <c r="D102" s="492"/>
      <c r="E102" s="492">
        <v>27610695</v>
      </c>
      <c r="F102" s="492">
        <f t="shared" si="1"/>
        <v>27610695</v>
      </c>
    </row>
    <row r="103" spans="1:6" ht="16.5" customHeight="1">
      <c r="A103" s="505" t="s">
        <v>94</v>
      </c>
      <c r="B103" s="1138" t="s">
        <v>614</v>
      </c>
      <c r="C103" s="1138"/>
      <c r="D103" s="507">
        <f>D86+D101</f>
        <v>111654000</v>
      </c>
      <c r="E103" s="507">
        <f>E86+E101</f>
        <v>28349695</v>
      </c>
      <c r="F103" s="507">
        <f>F86+F101</f>
        <v>140003695</v>
      </c>
    </row>
    <row r="104" spans="2:5" ht="12.75" customHeight="1">
      <c r="B104" s="500"/>
      <c r="D104" s="491"/>
      <c r="E104" s="491"/>
    </row>
    <row r="105" spans="2:5" ht="12.75" customHeight="1">
      <c r="B105" s="500"/>
      <c r="D105" s="501"/>
      <c r="E105" s="501"/>
    </row>
    <row r="106" spans="4:6" ht="15">
      <c r="D106" s="491"/>
      <c r="E106" s="491"/>
      <c r="F106" s="493"/>
    </row>
    <row r="107" spans="4:5" ht="15">
      <c r="D107" s="501"/>
      <c r="E107" s="501"/>
    </row>
    <row r="108" spans="4:5" ht="15">
      <c r="D108" s="491"/>
      <c r="E108" s="491"/>
    </row>
    <row r="109" spans="4:5" ht="15">
      <c r="D109" s="491"/>
      <c r="E109" s="491"/>
    </row>
    <row r="110" spans="3:5" ht="15">
      <c r="C110" s="494"/>
      <c r="D110" s="494"/>
      <c r="E110" s="494"/>
    </row>
    <row r="111" spans="4:5" ht="10.5" customHeight="1">
      <c r="D111" s="491"/>
      <c r="E111" s="491"/>
    </row>
    <row r="112" spans="4:5" ht="15">
      <c r="D112" s="491"/>
      <c r="E112" s="491"/>
    </row>
    <row r="113" spans="4:6" ht="10.5" customHeight="1">
      <c r="D113" s="493"/>
      <c r="E113" s="493"/>
      <c r="F113" s="495"/>
    </row>
    <row r="114" spans="4:5" ht="11.25" customHeight="1">
      <c r="D114" s="491"/>
      <c r="E114" s="491"/>
    </row>
    <row r="115" spans="4:5" ht="15">
      <c r="D115" s="491"/>
      <c r="E115" s="491"/>
    </row>
    <row r="116" spans="4:5" ht="15">
      <c r="D116" s="491"/>
      <c r="E116" s="491"/>
    </row>
    <row r="117" spans="4:5" ht="15">
      <c r="D117" s="491"/>
      <c r="E117" s="491"/>
    </row>
  </sheetData>
  <sheetProtection/>
  <mergeCells count="102">
    <mergeCell ref="B63:C63"/>
    <mergeCell ref="B103:C103"/>
    <mergeCell ref="B6:C6"/>
    <mergeCell ref="B82:C82"/>
    <mergeCell ref="B83:C83"/>
    <mergeCell ref="B86:C86"/>
    <mergeCell ref="B101:C101"/>
    <mergeCell ref="B102:C102"/>
    <mergeCell ref="B39:C39"/>
    <mergeCell ref="B55:C55"/>
    <mergeCell ref="B94:C94"/>
    <mergeCell ref="B58:C58"/>
    <mergeCell ref="B59:C59"/>
    <mergeCell ref="B60:C60"/>
    <mergeCell ref="B77:C77"/>
    <mergeCell ref="B70:C70"/>
    <mergeCell ref="B65:C65"/>
    <mergeCell ref="B61:C61"/>
    <mergeCell ref="B62:C62"/>
    <mergeCell ref="B84:C84"/>
    <mergeCell ref="B85:C85"/>
    <mergeCell ref="B81:C81"/>
    <mergeCell ref="B78:C78"/>
    <mergeCell ref="B68:C68"/>
    <mergeCell ref="B69:C69"/>
    <mergeCell ref="B73:C73"/>
    <mergeCell ref="B80:C80"/>
    <mergeCell ref="B72:C72"/>
    <mergeCell ref="B74:C74"/>
    <mergeCell ref="B56:C56"/>
    <mergeCell ref="B57:C57"/>
    <mergeCell ref="B76:C76"/>
    <mergeCell ref="B33:C33"/>
    <mergeCell ref="B46:C46"/>
    <mergeCell ref="B47:C47"/>
    <mergeCell ref="B48:C48"/>
    <mergeCell ref="B49:C49"/>
    <mergeCell ref="B51:C51"/>
    <mergeCell ref="B54:C54"/>
    <mergeCell ref="B20:C20"/>
    <mergeCell ref="B21:C21"/>
    <mergeCell ref="B22:C22"/>
    <mergeCell ref="B23:C23"/>
    <mergeCell ref="B24:C24"/>
    <mergeCell ref="B28:C28"/>
    <mergeCell ref="F4:F5"/>
    <mergeCell ref="A4:A5"/>
    <mergeCell ref="B4:C4"/>
    <mergeCell ref="D4:D5"/>
    <mergeCell ref="B12:C12"/>
    <mergeCell ref="B7:C7"/>
    <mergeCell ref="B10:C10"/>
    <mergeCell ref="B5:C5"/>
    <mergeCell ref="B8:C8"/>
    <mergeCell ref="E4:E5"/>
    <mergeCell ref="B44:C44"/>
    <mergeCell ref="B45:C45"/>
    <mergeCell ref="B50:C50"/>
    <mergeCell ref="B53:C53"/>
    <mergeCell ref="B43:C43"/>
    <mergeCell ref="B14:C14"/>
    <mergeCell ref="B15:C15"/>
    <mergeCell ref="B11:C11"/>
    <mergeCell ref="B13:C13"/>
    <mergeCell ref="B100:C100"/>
    <mergeCell ref="B40:C40"/>
    <mergeCell ref="B34:C34"/>
    <mergeCell ref="B41:C41"/>
    <mergeCell ref="B42:C42"/>
    <mergeCell ref="B9:C9"/>
    <mergeCell ref="B16:C16"/>
    <mergeCell ref="B17:C17"/>
    <mergeCell ref="B18:C18"/>
    <mergeCell ref="B19:C19"/>
    <mergeCell ref="B52:C52"/>
    <mergeCell ref="B25:C25"/>
    <mergeCell ref="B26:C26"/>
    <mergeCell ref="B27:C27"/>
    <mergeCell ref="B29:C29"/>
    <mergeCell ref="B30:C30"/>
    <mergeCell ref="B31:C31"/>
    <mergeCell ref="B32:C32"/>
    <mergeCell ref="B67:C67"/>
    <mergeCell ref="B99:C99"/>
    <mergeCell ref="B96:C96"/>
    <mergeCell ref="B97:C97"/>
    <mergeCell ref="B98:C98"/>
    <mergeCell ref="B79:C79"/>
    <mergeCell ref="B93:C93"/>
    <mergeCell ref="B75:C75"/>
    <mergeCell ref="B87:C87"/>
    <mergeCell ref="B88:C88"/>
    <mergeCell ref="B64:C64"/>
    <mergeCell ref="B92:C92"/>
    <mergeCell ref="B95:C95"/>
    <mergeCell ref="B71:C71"/>
    <mergeCell ref="A2:F2"/>
    <mergeCell ref="A3:F3"/>
    <mergeCell ref="B89:C89"/>
    <mergeCell ref="B90:C90"/>
    <mergeCell ref="B91:C91"/>
    <mergeCell ref="B66:C66"/>
  </mergeCells>
  <printOptions horizontalCentered="1"/>
  <pageMargins left="0.5905511811023623" right="0.5905511811023623" top="0.3937007874015748" bottom="0.3937007874015748" header="0" footer="0"/>
  <pageSetup horizontalDpi="600" verticalDpi="600" orientation="portrait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Pallné Kovács Mária</dc:creator>
  <cp:keywords/>
  <dc:description/>
  <cp:lastModifiedBy>dr. Baranyi Ildikó</cp:lastModifiedBy>
  <cp:lastPrinted>2019-09-18T12:21:09Z</cp:lastPrinted>
  <dcterms:created xsi:type="dcterms:W3CDTF">2018-02-13T12:36:36Z</dcterms:created>
  <dcterms:modified xsi:type="dcterms:W3CDTF">2019-09-20T10:46:11Z</dcterms:modified>
  <cp:category/>
  <cp:version/>
  <cp:contentType/>
  <cp:contentStatus/>
</cp:coreProperties>
</file>