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90" windowHeight="7590" firstSheet="6" activeTab="12"/>
  </bookViews>
  <sheets>
    <sheet name="1sz.mérleg" sheetId="1" r:id="rId1"/>
    <sheet name="2.sz.kiadás" sheetId="2" r:id="rId2"/>
    <sheet name="3.sz.bevétel_" sheetId="3" r:id="rId3"/>
    <sheet name="4.sz.állami tám." sheetId="4" r:id="rId4"/>
    <sheet name="5.sz.kiadás_feladat " sheetId="5" r:id="rId5"/>
    <sheet name="6.sz.bevétel feladat" sheetId="6" r:id="rId6"/>
    <sheet name="7.sz.int.kiad.  " sheetId="7" r:id="rId7"/>
    <sheet name="8.sz.int_bevétel  " sheetId="8" r:id="rId8"/>
    <sheet name="9.sz.támogatás " sheetId="9" r:id="rId9"/>
    <sheet name="10.sz.céltartalék" sheetId="10" r:id="rId10"/>
    <sheet name="11sz._ Önk_beruh " sheetId="11" r:id="rId11"/>
    <sheet name="12.sz_létszám " sheetId="12" r:id="rId12"/>
    <sheet name="13.sz. ei.ütemterv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Excel_BuiltIn_Print_Area_100_1" localSheetId="7">#REF!</definedName>
    <definedName name="Excel_BuiltIn_Print_Area_109_1" localSheetId="7">#REF!</definedName>
    <definedName name="Excel_BuiltIn_Print_Area_109_1">'11sz._ Önk_beruh '!#REF!</definedName>
    <definedName name="Excel_BuiltIn_Print_Area_111" localSheetId="7">#REF!</definedName>
    <definedName name="Excel_BuiltIn_Print_Area_14_1" localSheetId="10">#REF!</definedName>
    <definedName name="Excel_BuiltIn_Print_Area_14_1" localSheetId="11">#REF!</definedName>
    <definedName name="Excel_BuiltIn_Print_Area_14_1" localSheetId="6">#REF!</definedName>
    <definedName name="Excel_BuiltIn_Print_Area_14_1" localSheetId="7">#REF!</definedName>
    <definedName name="Excel_BuiltIn_Print_Area_14_1">#REF!</definedName>
    <definedName name="Excel_BuiltIn_Print_Area_14_1_1" localSheetId="10">#REF!</definedName>
    <definedName name="Excel_BuiltIn_Print_Area_14_1_1" localSheetId="11">#REF!</definedName>
    <definedName name="Excel_BuiltIn_Print_Area_14_1_1" localSheetId="6">#REF!</definedName>
    <definedName name="Excel_BuiltIn_Print_Area_14_1_1" localSheetId="7">#REF!</definedName>
    <definedName name="Excel_BuiltIn_Print_Area_14_1_1">#REF!</definedName>
    <definedName name="Excel_BuiltIn_Print_Area_29_1" localSheetId="10">#REF!</definedName>
    <definedName name="Excel_BuiltIn_Print_Area_29_1" localSheetId="11">#REF!</definedName>
    <definedName name="Excel_BuiltIn_Print_Area_29_1" localSheetId="6">#REF!</definedName>
    <definedName name="Excel_BuiltIn_Print_Area_29_1" localSheetId="7">#REF!</definedName>
    <definedName name="Excel_BuiltIn_Print_Area_29_1">#REF!</definedName>
    <definedName name="Excel_BuiltIn_Print_Area_29_1_1" localSheetId="10">#REF!</definedName>
    <definedName name="Excel_BuiltIn_Print_Area_29_1_1" localSheetId="11">#REF!</definedName>
    <definedName name="Excel_BuiltIn_Print_Area_29_1_1" localSheetId="6">#REF!</definedName>
    <definedName name="Excel_BuiltIn_Print_Area_29_1_1" localSheetId="7">#REF!</definedName>
    <definedName name="Excel_BuiltIn_Print_Area_29_1_1">#REF!</definedName>
    <definedName name="Excel_BuiltIn_Print_Area_31_1" localSheetId="10">#REF!</definedName>
    <definedName name="Excel_BuiltIn_Print_Area_31_1" localSheetId="11">#REF!</definedName>
    <definedName name="Excel_BuiltIn_Print_Area_31_1" localSheetId="6">#REF!</definedName>
    <definedName name="Excel_BuiltIn_Print_Area_31_1" localSheetId="7">#REF!</definedName>
    <definedName name="Excel_BuiltIn_Print_Area_31_1">#REF!</definedName>
    <definedName name="Excel_BuiltIn_Print_Area_32_1" localSheetId="10">#REF!</definedName>
    <definedName name="Excel_BuiltIn_Print_Area_32_1" localSheetId="11">#REF!</definedName>
    <definedName name="Excel_BuiltIn_Print_Area_32_1" localSheetId="6">#REF!</definedName>
    <definedName name="Excel_BuiltIn_Print_Area_32_1" localSheetId="7">#REF!</definedName>
    <definedName name="Excel_BuiltIn_Print_Area_32_1">#REF!</definedName>
    <definedName name="Excel_BuiltIn_Print_Area_34_1" localSheetId="10">#REF!</definedName>
    <definedName name="Excel_BuiltIn_Print_Area_34_1" localSheetId="11">#REF!</definedName>
    <definedName name="Excel_BuiltIn_Print_Area_34_1" localSheetId="6">#REF!</definedName>
    <definedName name="Excel_BuiltIn_Print_Area_34_1" localSheetId="7">#REF!</definedName>
    <definedName name="Excel_BuiltIn_Print_Area_34_1">#REF!</definedName>
    <definedName name="Excel_BuiltIn_Print_Area_37_1" localSheetId="10">#REF!</definedName>
    <definedName name="Excel_BuiltIn_Print_Area_37_1" localSheetId="11">#REF!</definedName>
    <definedName name="Excel_BuiltIn_Print_Area_37_1" localSheetId="6">#REF!</definedName>
    <definedName name="Excel_BuiltIn_Print_Area_37_1" localSheetId="7">#REF!</definedName>
    <definedName name="Excel_BuiltIn_Print_Area_37_1">#REF!</definedName>
    <definedName name="Excel_BuiltIn_Print_Area_55_1" localSheetId="10">#REF!</definedName>
    <definedName name="Excel_BuiltIn_Print_Area_55_1" localSheetId="11">#REF!</definedName>
    <definedName name="Excel_BuiltIn_Print_Area_55_1" localSheetId="6">#REF!</definedName>
    <definedName name="Excel_BuiltIn_Print_Area_55_1" localSheetId="7">#REF!</definedName>
    <definedName name="Excel_BuiltIn_Print_Area_55_1">#REF!</definedName>
    <definedName name="intletszam">#REF!</definedName>
    <definedName name="letszam">#REF!</definedName>
    <definedName name="letszam_int">#REF!</definedName>
    <definedName name="_xlnm.Print_Titles" localSheetId="10">'11sz._ Önk_beruh '!$7:$7</definedName>
    <definedName name="_xlnm.Print_Titles" localSheetId="4">'5.sz.kiadás_feladat '!$A:$B,'5.sz.kiadás_feladat '!$6:$8</definedName>
    <definedName name="_xlnm.Print_Titles" localSheetId="5">'6.sz.bevétel feladat'!$A:$B,'6.sz.bevétel feladat'!$7:$9</definedName>
    <definedName name="_xlnm.Print_Titles" localSheetId="8">'9.sz.támogatás '!$7:$7</definedName>
    <definedName name="_xlnm.Print_Area" localSheetId="11">'12.sz_létszám '!$A$1:$I$49</definedName>
    <definedName name="_xlnm.Print_Area" localSheetId="12">'13.sz. ei.ütemterv'!$A$1:$N$29</definedName>
    <definedName name="_xlnm.Print_Area" localSheetId="1">'2.sz.kiadás'!$A$1:$D$37</definedName>
    <definedName name="_xlnm.Print_Area" localSheetId="3">'4.sz.állami tám.'!$A$1:$C$45</definedName>
    <definedName name="_xlnm.Print_Area" localSheetId="5">'6.sz.bevétel feladat'!$A$1:$U$45</definedName>
    <definedName name="_xlnm.Print_Area" localSheetId="6">'7.sz.int.kiad.  '!$A$1:$I$18</definedName>
    <definedName name="_xlnm.Print_Area" localSheetId="7">'8.sz.int_bevétel  '!$A$1:$O$18</definedName>
    <definedName name="_xlnm.Print_Area" localSheetId="8">'9.sz.támogatás '!$A$1:$C$102</definedName>
    <definedName name="pm" localSheetId="10">#REF!</definedName>
    <definedName name="pm" localSheetId="11">#REF!</definedName>
    <definedName name="pm" localSheetId="6">#REF!</definedName>
    <definedName name="pm" localSheetId="7">#REF!</definedName>
    <definedName name="pm">#REF!</definedName>
    <definedName name="pmg">#REF!</definedName>
  </definedNames>
  <calcPr fullCalcOnLoad="1"/>
</workbook>
</file>

<file path=xl/sharedStrings.xml><?xml version="1.0" encoding="utf-8"?>
<sst xmlns="http://schemas.openxmlformats.org/spreadsheetml/2006/main" count="1182" uniqueCount="829">
  <si>
    <t>6.sz. melléklet</t>
  </si>
  <si>
    <t>Dunakeszi Város Önkormányzata</t>
  </si>
  <si>
    <t>(adatok  forintban)</t>
  </si>
  <si>
    <t>Önkormányzatok működési támogatásai</t>
  </si>
  <si>
    <t>Közhatalmi bevételek</t>
  </si>
  <si>
    <t>Működési bevételek</t>
  </si>
  <si>
    <t>Felhalmozási bevételek</t>
  </si>
  <si>
    <t xml:space="preserve">Egyéb működési célú támogatások ÁH belül </t>
  </si>
  <si>
    <t>Vagyoni tipusú adók</t>
  </si>
  <si>
    <t>Értékesítési és forgalmi adók</t>
  </si>
  <si>
    <t>Egyéb közhatalmi bevételek</t>
  </si>
  <si>
    <t>Kiszámlázott ÁFA</t>
  </si>
  <si>
    <t>Finanszírozási bevételek</t>
  </si>
  <si>
    <t>Felhalmozási célú átvett pénzeszközök</t>
  </si>
  <si>
    <t>COFOG szám</t>
  </si>
  <si>
    <t>F e l a d a t o k</t>
  </si>
  <si>
    <t>Bevételek</t>
  </si>
  <si>
    <t xml:space="preserve"> </t>
  </si>
  <si>
    <t>A</t>
  </si>
  <si>
    <t xml:space="preserve">Kötelező feladatok </t>
  </si>
  <si>
    <t>013350</t>
  </si>
  <si>
    <t>Az önkormányzati vagyonnal való gazdálk. kapcs. feladatok</t>
  </si>
  <si>
    <t>018010</t>
  </si>
  <si>
    <t>Önk. elszámolásai központi költségvetéssel</t>
  </si>
  <si>
    <t>018030</t>
  </si>
  <si>
    <t>045120</t>
  </si>
  <si>
    <t>045140</t>
  </si>
  <si>
    <t>045170</t>
  </si>
  <si>
    <t>Háziorvosi alapellátás</t>
  </si>
  <si>
    <t>081030</t>
  </si>
  <si>
    <t>900020</t>
  </si>
  <si>
    <t>Önkormányzatok funkcióra nem sor.bevételei ÁH kívülről</t>
  </si>
  <si>
    <t>900060</t>
  </si>
  <si>
    <t>Forgatási és befektetési célú finanszírozási műveletek</t>
  </si>
  <si>
    <t>I.</t>
  </si>
  <si>
    <t xml:space="preserve"> Önkormányzat feladatai összesen:</t>
  </si>
  <si>
    <t>III.</t>
  </si>
  <si>
    <t>IV.</t>
  </si>
  <si>
    <t>V.</t>
  </si>
  <si>
    <t>Önkormányzat mindösszesen:</t>
  </si>
  <si>
    <t>Ssz.</t>
  </si>
  <si>
    <t>1.</t>
  </si>
  <si>
    <t>B1</t>
  </si>
  <si>
    <t>2.</t>
  </si>
  <si>
    <t>B111</t>
  </si>
  <si>
    <t>3.</t>
  </si>
  <si>
    <t>B112</t>
  </si>
  <si>
    <t xml:space="preserve">Települési önk. egyes köznevelési feladatainak támogatása </t>
  </si>
  <si>
    <t>4.</t>
  </si>
  <si>
    <t>5.</t>
  </si>
  <si>
    <t>B114</t>
  </si>
  <si>
    <t>6.</t>
  </si>
  <si>
    <t>Összesen</t>
  </si>
  <si>
    <t>B16</t>
  </si>
  <si>
    <t>Egyéb működési célú támogatások  ÁH belül</t>
  </si>
  <si>
    <t>B2</t>
  </si>
  <si>
    <t>Felhalmozási célú önkormányzati támogatások ÁH belül</t>
  </si>
  <si>
    <t>B21</t>
  </si>
  <si>
    <t>B25</t>
  </si>
  <si>
    <t>Egyéb felhalmozási célú önkormányzati támogatások ÁH belül</t>
  </si>
  <si>
    <t>B3</t>
  </si>
  <si>
    <t>B34</t>
  </si>
  <si>
    <t>Építményadó</t>
  </si>
  <si>
    <t xml:space="preserve">Telekadó </t>
  </si>
  <si>
    <t>B36</t>
  </si>
  <si>
    <t>B4</t>
  </si>
  <si>
    <t>B402</t>
  </si>
  <si>
    <t>Szolgáltatások ellenértéke</t>
  </si>
  <si>
    <t>Lakáscélú helyiségek bérleti díja +üzemeltetés</t>
  </si>
  <si>
    <t xml:space="preserve">Egyéb önkormányzati vagyon bérbeadása </t>
  </si>
  <si>
    <t>B403</t>
  </si>
  <si>
    <t>Közvetített szolgáltatások ellenértéke</t>
  </si>
  <si>
    <t>B406</t>
  </si>
  <si>
    <t>B408</t>
  </si>
  <si>
    <t>Kamatbevételek</t>
  </si>
  <si>
    <t>B5</t>
  </si>
  <si>
    <t>Ingatlanok értékesítése</t>
  </si>
  <si>
    <t>B6</t>
  </si>
  <si>
    <t>Működési célú átvett pénzeszközök ÁH kívülről</t>
  </si>
  <si>
    <t xml:space="preserve">Egyéb működési célú átvett pénzeszközök </t>
  </si>
  <si>
    <t>B7</t>
  </si>
  <si>
    <t>B75</t>
  </si>
  <si>
    <t>Egyéb felhalmozási célú átvett pénzeszköz</t>
  </si>
  <si>
    <t>B8</t>
  </si>
  <si>
    <t>Forgatási célú belf. értékpapírok beváltása</t>
  </si>
  <si>
    <t>B813</t>
  </si>
  <si>
    <t>Költségvetési maradvány igénybevétele</t>
  </si>
  <si>
    <t xml:space="preserve">B E V É T E L E K   Ö S S Z E S E N </t>
  </si>
  <si>
    <t>( adatok forintban)</t>
  </si>
  <si>
    <t>3.sz. melléklet</t>
  </si>
  <si>
    <t>Önkormányzati fejlesztési feladatok</t>
  </si>
  <si>
    <t>Helyi közutak, közterek és parkok</t>
  </si>
  <si>
    <t>Településrendezés, településfejlesztés</t>
  </si>
  <si>
    <t>Egészségügyi intézmények fejlesztése</t>
  </si>
  <si>
    <t>Költségvetési intézmények fejlesztései</t>
  </si>
  <si>
    <t xml:space="preserve">Önként vállalt feladatok </t>
  </si>
  <si>
    <t>II.</t>
  </si>
  <si>
    <t>Önkormányzati felújítási feladatok</t>
  </si>
  <si>
    <t>Játszótér felújítások</t>
  </si>
  <si>
    <t xml:space="preserve">Önk-i vagyonnal való gazdálkodás </t>
  </si>
  <si>
    <t>Intézmény felújítások</t>
  </si>
  <si>
    <t>( adatok forintban )</t>
  </si>
  <si>
    <t>11.sz. melléklet</t>
  </si>
  <si>
    <t>7.sz. melléklet</t>
  </si>
  <si>
    <t>(adatok Ft-ban)</t>
  </si>
  <si>
    <t>Kötelező feladatok</t>
  </si>
  <si>
    <t>Kiadások</t>
  </si>
  <si>
    <t>Beruházások</t>
  </si>
  <si>
    <t>Felújítások</t>
  </si>
  <si>
    <t>Polgármesteri Hivatal</t>
  </si>
  <si>
    <t>Városi Sportigazgatóság</t>
  </si>
  <si>
    <t>MINDÖSSZESEN:</t>
  </si>
  <si>
    <t>8.sz. melléklet</t>
  </si>
  <si>
    <t>Bevételek összesen</t>
  </si>
  <si>
    <t>Önkormányzati támogatás</t>
  </si>
  <si>
    <t xml:space="preserve">Felhalmozási célú átvett pénzeszközök </t>
  </si>
  <si>
    <t>Támogatási jogcím</t>
  </si>
  <si>
    <t xml:space="preserve">Települési önkormányzatok működésének támogatása </t>
  </si>
  <si>
    <t xml:space="preserve">Települési önkormányzatok egyes köznevelési  feladatainak támogatása </t>
  </si>
  <si>
    <t xml:space="preserve">Óvodaműködtetési támogatás </t>
  </si>
  <si>
    <t>Kiegészítő támogatás az  óvodapedagógusok minősítésből adódó többletkiadásokhoz</t>
  </si>
  <si>
    <t>Egyes szociális és gyermekjóléti feladatok támogatása</t>
  </si>
  <si>
    <t xml:space="preserve">Család- és gyermekjóléti szolgálat </t>
  </si>
  <si>
    <t>Család- és gyermekjóléti központ</t>
  </si>
  <si>
    <t>Gyermekétkeztetés támogatása</t>
  </si>
  <si>
    <t>A finanszírozás szempontjából elismert szakmai dolgozók bértámogatása</t>
  </si>
  <si>
    <t>Gyermekétkeztetés üzemeltetési támogatása</t>
  </si>
  <si>
    <t>Bölcsőde támogatása</t>
  </si>
  <si>
    <t xml:space="preserve">Települési önkormányzatok kulturális feladatainak támogatása </t>
  </si>
  <si>
    <t>Nyilvános könyvtári és a közművelődési feladatok támogatása</t>
  </si>
  <si>
    <t>Megnevezés</t>
  </si>
  <si>
    <t>1. Igazgatási feladatokokra átadott pénzeszközök :</t>
  </si>
  <si>
    <t>Működési pénzeszköz átadás Társulás részére tagi hozzájárulás</t>
  </si>
  <si>
    <t>Nemzetközi kapcsolatok</t>
  </si>
  <si>
    <t>3. Közrendvédelmi, közbiztonsági feladatok támogatása:</t>
  </si>
  <si>
    <t xml:space="preserve">Dunakeszi Rendőrkapitányság </t>
  </si>
  <si>
    <t>Dunakeszi Városi Polgárőr tevékenység támogatása</t>
  </si>
  <si>
    <t>4. Közoktatási, közművelődési támogatások</t>
  </si>
  <si>
    <t xml:space="preserve">VOKE József Attila Művelődési Központ </t>
  </si>
  <si>
    <t>Dunakeszi Fúvószenekari Egyesület</t>
  </si>
  <si>
    <t>Dunakeszi Szimfonikus Zenekar Egyesület</t>
  </si>
  <si>
    <t>Dunakeszi Városvédő és Városszépítő Egyesület</t>
  </si>
  <si>
    <t>Tóth Mariska Hagyományőrző Alapítvány</t>
  </si>
  <si>
    <t>Dunakeszi Diófa Nagycsaládosok Egyesülete</t>
  </si>
  <si>
    <t xml:space="preserve">Vasutasok Dunakeszi Nyugdíjas Alapszervezete </t>
  </si>
  <si>
    <t>Eudoxia Irodalom-Tudomány-, Művészetpártoló Családsegítő alapítvány</t>
  </si>
  <si>
    <t>Rákóczi Szövetség Dunakeszi Szervezete</t>
  </si>
  <si>
    <t>Radnóti Gimnázium Diákjaiért Alapítvány</t>
  </si>
  <si>
    <t>Dunakeszi Szent István Általános Iskoláért Alapítvány</t>
  </si>
  <si>
    <t>Dunakeszi Széchenyi István Általános Iskolai Alapítvány</t>
  </si>
  <si>
    <t>A korszerű oktatás feltételrendszerének biztosításával a jövő emberéért Alapítvány</t>
  </si>
  <si>
    <t>Kőrösi Csoma Sándor Általános Iskola Alapítvány</t>
  </si>
  <si>
    <t>Zöld Iskola Alapítvány</t>
  </si>
  <si>
    <t>Önkormányzati intézmények</t>
  </si>
  <si>
    <t>Dunakeszi-Gyártelep Egyházközség</t>
  </si>
  <si>
    <t>Dunakeszi Szent Mihály Egyházközség</t>
  </si>
  <si>
    <t>Dunakeszi Református Egyházközség</t>
  </si>
  <si>
    <t>Dunakeszi Evangélikus Egyházközség</t>
  </si>
  <si>
    <t>6. Sportcélú támogatások, pénzeszköz átadások</t>
  </si>
  <si>
    <t xml:space="preserve">Diáksport támogatások </t>
  </si>
  <si>
    <t>Városi Sportegyesület Dunakeszi</t>
  </si>
  <si>
    <t>Életfa KSE</t>
  </si>
  <si>
    <t>Dunakeszi Diák  és Szabadidő Kajak Klub</t>
  </si>
  <si>
    <t>SVSE Kempo Klub</t>
  </si>
  <si>
    <t>Dunakeszi Pom-pon Csoport</t>
  </si>
  <si>
    <t>Dunakeszi Kiscicák Kosárlabda</t>
  </si>
  <si>
    <t xml:space="preserve">Judo ANC Felkelő nap SE </t>
  </si>
  <si>
    <t>Taekwando Fanatics</t>
  </si>
  <si>
    <t>Sárkányhajó Klub</t>
  </si>
  <si>
    <t>Horgász Egyesület</t>
  </si>
  <si>
    <t>Városi versenyek kupa, terembérlet kiadás támogatása</t>
  </si>
  <si>
    <t xml:space="preserve">Jubileumi, egyesületi és egyéni sportolók felkészülési támogatása </t>
  </si>
  <si>
    <t>Futakeszi</t>
  </si>
  <si>
    <t>7. Szociális és egészségügyi feladatok támogatása, pénzeszköz átadásai :</t>
  </si>
  <si>
    <t xml:space="preserve">Működési pénzeszköz átadás Társulás részére állategészségügyi feladatokra </t>
  </si>
  <si>
    <t xml:space="preserve">Működési pénzeszköz átadás Társulás részére orvosi ügyeleti feladatokra </t>
  </si>
  <si>
    <t>Myrai Vallási Közhasznú Egyesület hajléktalan ellátás</t>
  </si>
  <si>
    <t>Egymásért-közösen Mozgáskorlátozottak Egyesülete</t>
  </si>
  <si>
    <t>SZÉRA Családok átmeneti otthona</t>
  </si>
  <si>
    <t>Magyar Vöröskereszt Dunakeszi Szervezete</t>
  </si>
  <si>
    <t>Felhalmozási célú támogatások</t>
  </si>
  <si>
    <t xml:space="preserve">Görögkatolikus Egyházközség </t>
  </si>
  <si>
    <t>Pályázati önrész, pályázatokkal kapcsolatos feladatok</t>
  </si>
  <si>
    <t>Költségvetési intézmény                                                       megnevezése</t>
  </si>
  <si>
    <t>Teljes munka-idős</t>
  </si>
  <si>
    <t>Rész munkaidős</t>
  </si>
  <si>
    <t>Összes</t>
  </si>
  <si>
    <t>Teljes munkaidős</t>
  </si>
  <si>
    <t>6 órás</t>
  </si>
  <si>
    <t>4 órás</t>
  </si>
  <si>
    <t>ÖNKORMÁNYZAT</t>
  </si>
  <si>
    <t xml:space="preserve">   - polgármester</t>
  </si>
  <si>
    <t xml:space="preserve">   - alpolgármester</t>
  </si>
  <si>
    <t xml:space="preserve">   - mezőőr</t>
  </si>
  <si>
    <t xml:space="preserve">   - jegyző</t>
  </si>
  <si>
    <t xml:space="preserve">   - aljegyző</t>
  </si>
  <si>
    <t xml:space="preserve">   - köztisztviselő</t>
  </si>
  <si>
    <t xml:space="preserve">   - ügykezelő</t>
  </si>
  <si>
    <t xml:space="preserve">   - fizikai alkalmazottak</t>
  </si>
  <si>
    <t>DÓHSZK</t>
  </si>
  <si>
    <t xml:space="preserve">   -DÓHSZK Igazgatás</t>
  </si>
  <si>
    <t>Gazdasági osztály</t>
  </si>
  <si>
    <t>Gyerekfelügyelet</t>
  </si>
  <si>
    <t xml:space="preserve">   - Kincsem Utcai Bölcsődei Tph.</t>
  </si>
  <si>
    <t xml:space="preserve">  -  Család-és Gyermekjóléti Szolgálat     szakmai egység (Alapellátási Csoport)</t>
  </si>
  <si>
    <t xml:space="preserve">   - Család- és Gyermekjóléti járási szolgáltatási szakmai egység (Járási Csoport)</t>
  </si>
  <si>
    <t>Óvodai Intézményi Szakmai Egység</t>
  </si>
  <si>
    <t>Eszterlánc Tagóvoda</t>
  </si>
  <si>
    <t>Alagi Tagóvoda</t>
  </si>
  <si>
    <t>Gyöngyharmat Tagóvoda</t>
  </si>
  <si>
    <t>Piros Tagóvoda</t>
  </si>
  <si>
    <t>Meseház Tagóvoda</t>
  </si>
  <si>
    <t>Játszóház Tagóvoda</t>
  </si>
  <si>
    <t>Kölcsey Ferenc Városi Könyvtár</t>
  </si>
  <si>
    <t>ÖNKORMÁNYZAT ÖSSZESEN</t>
  </si>
  <si>
    <t>5.sz.melléklet</t>
  </si>
  <si>
    <t>Felhalmozási kiadások</t>
  </si>
  <si>
    <t>COFOG</t>
  </si>
  <si>
    <t>Felhalmozási tartalék</t>
  </si>
  <si>
    <t>Finanszírozási kiadások</t>
  </si>
  <si>
    <t>Önkormányzatok és önk.hivatalok jogalkotó és ált. igazg.tevékeny.</t>
  </si>
  <si>
    <t>Köztemető fenntartás és működtetés</t>
  </si>
  <si>
    <t>Az önkormányzati vagyonnal való gazdálk.kapcs. feladatok</t>
  </si>
  <si>
    <t xml:space="preserve">Kiemelt állami és önkormányzati rendezvények                </t>
  </si>
  <si>
    <t>Városi és elővárosi közúti személyszállítás</t>
  </si>
  <si>
    <t>Közutak, hidak, alagutak üzemeltetése, fenntartása</t>
  </si>
  <si>
    <t>Parkoló, garázs üzemeltetése, fenntartása</t>
  </si>
  <si>
    <t>Szennyvíz gyűjtése, tisztítása, elhelyezése</t>
  </si>
  <si>
    <t xml:space="preserve">Településfejlesztés igazgatása                              </t>
  </si>
  <si>
    <t>Közvilágítás</t>
  </si>
  <si>
    <t>Zöldterület kezelés</t>
  </si>
  <si>
    <t>Város, községgazdálkodási egyéb szolgáltatások</t>
  </si>
  <si>
    <t>Háziorvosi ügyelet</t>
  </si>
  <si>
    <t>Járóbetegek gyógyító szakellátása</t>
  </si>
  <si>
    <t xml:space="preserve">Fogorvosi alapellátás                                       </t>
  </si>
  <si>
    <t>Iskolai, diáksport-tevékenység és támogatása</t>
  </si>
  <si>
    <t xml:space="preserve">Óvodai nevelés, ellátás működtetési feladatai               </t>
  </si>
  <si>
    <t>Gyermekek átmeneti ellátása</t>
  </si>
  <si>
    <t>Gyermekek bölcsődei ellátása</t>
  </si>
  <si>
    <t>Család és gyermekjóléti központ</t>
  </si>
  <si>
    <t>Hajléktalanok átmeneti ellátása</t>
  </si>
  <si>
    <t>Egyéb szociális pénzbeli és természetbeni ellátások, támogatások</t>
  </si>
  <si>
    <t>Kötelező feladatok összesen:</t>
  </si>
  <si>
    <t>Közterület rendjének fenntartása</t>
  </si>
  <si>
    <t>Sportlétesítmények, edzőtáborok működtetése és fejlesztése</t>
  </si>
  <si>
    <t>Versenysport és utánpótlás-nevelési tevékenység támogatása</t>
  </si>
  <si>
    <t>Szabadidősport- (rekreációs sport-) tevékenység és támogatása</t>
  </si>
  <si>
    <t>Könyvtári szolgáltatások</t>
  </si>
  <si>
    <t>Közművelődés- hagyományos közösségi kulturális értékek gond.</t>
  </si>
  <si>
    <t>Civil szervezetek  működési támogatása</t>
  </si>
  <si>
    <t>Civil szervezetek programtámogatása</t>
  </si>
  <si>
    <t xml:space="preserve">Egyházak, közösségi és hitéleti tevékenység támogatása </t>
  </si>
  <si>
    <t>Nemzetközi kulturális együttműködés</t>
  </si>
  <si>
    <t>Önként vállalt feladatok összesen:</t>
  </si>
  <si>
    <t>Működési kiadások</t>
  </si>
  <si>
    <t>K1</t>
  </si>
  <si>
    <t>K2</t>
  </si>
  <si>
    <t>K3</t>
  </si>
  <si>
    <t>K4</t>
  </si>
  <si>
    <t>K5</t>
  </si>
  <si>
    <t xml:space="preserve">Egyéb működési célú kiadások </t>
  </si>
  <si>
    <t>K506</t>
  </si>
  <si>
    <t>K512</t>
  </si>
  <si>
    <t xml:space="preserve">Egyéb működési célú támogatások ÁH kívül </t>
  </si>
  <si>
    <t>K513</t>
  </si>
  <si>
    <t>K6</t>
  </si>
  <si>
    <t>K61</t>
  </si>
  <si>
    <t>Immateriális javak beszerzése</t>
  </si>
  <si>
    <t>K62</t>
  </si>
  <si>
    <t>Ingatlanok beszerzése, létesítése</t>
  </si>
  <si>
    <t xml:space="preserve">K63 </t>
  </si>
  <si>
    <t>Informatikai eszközök beszerzése</t>
  </si>
  <si>
    <t>K64</t>
  </si>
  <si>
    <t>Egyéb tárgyi eszközök beszerzése</t>
  </si>
  <si>
    <t>K67</t>
  </si>
  <si>
    <t>Beruházási célú előzetesen felszámított ÁFA</t>
  </si>
  <si>
    <t>K7</t>
  </si>
  <si>
    <t>K71</t>
  </si>
  <si>
    <t>Ingatlanok felújítása</t>
  </si>
  <si>
    <t>K74</t>
  </si>
  <si>
    <t>Felújítási célú előzetesen felszámított ÁFA</t>
  </si>
  <si>
    <t>K8</t>
  </si>
  <si>
    <t>Egyéb felhalmozási célú kiadások</t>
  </si>
  <si>
    <t>K84</t>
  </si>
  <si>
    <t>K89</t>
  </si>
  <si>
    <t>K9</t>
  </si>
  <si>
    <t xml:space="preserve">Finanszírozási kiadások </t>
  </si>
  <si>
    <t xml:space="preserve">K I A D Á S O K   Ö S S Z E S E N </t>
  </si>
  <si>
    <t>Személyi juttatások</t>
  </si>
  <si>
    <t>Munkaadókat terh. járulékok, szociális hozzájárulási adó</t>
  </si>
  <si>
    <t>Dologi kiadások</t>
  </si>
  <si>
    <t>Ellátottak pénzbeli juttatásai</t>
  </si>
  <si>
    <t>Egyéb működési célú kiadások</t>
  </si>
  <si>
    <t>Általános tartalék</t>
  </si>
  <si>
    <t xml:space="preserve">Működési  céltartalék </t>
  </si>
  <si>
    <t>Beruházási kiadások</t>
  </si>
  <si>
    <t>Felújítási kiadások</t>
  </si>
  <si>
    <t>Felhalmozási céltartalék</t>
  </si>
  <si>
    <t>Előző évi szabad pénzmaradvány igénybe vétele működésre</t>
  </si>
  <si>
    <t>Előző évi szabad pénzmaradvány igénybe vétele felhalmozásra</t>
  </si>
  <si>
    <t>13. sz. melléklet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</si>
  <si>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</si>
  <si>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</si>
  <si>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</si>
  <si>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</si>
  <si>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</si>
  <si>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</si>
  <si>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</si>
  <si>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</si>
  <si>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</si>
  <si>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</si>
  <si>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</si>
  <si>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</si>
  <si>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</si>
  <si>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Bevétel jogcíme</t>
  </si>
  <si>
    <t>Egyéb működési célú támogatások ÁH belülről</t>
  </si>
  <si>
    <t>1.sz. melléklet</t>
  </si>
  <si>
    <t>(adatok forintban)</t>
  </si>
  <si>
    <t>Bölcsődei üzemeltetési támogatás</t>
  </si>
  <si>
    <t>Fővárosi Katasztrófavédelmi Igazgatóság Észak-pesti Katasztrófavédelmi Kirendeltség</t>
  </si>
  <si>
    <t>Keresztény Értelmiségiek Szövetsége</t>
  </si>
  <si>
    <t>Dunakeszi Városi Vegyeskar</t>
  </si>
  <si>
    <t>Térfigyelő kamerák telepítése</t>
  </si>
  <si>
    <t>Közvilágítás fejlesztése</t>
  </si>
  <si>
    <t>Parkfelújítások</t>
  </si>
  <si>
    <t>Parkoló felújítások</t>
  </si>
  <si>
    <t xml:space="preserve">Dunakeszi sportingatlan fejlesztések Tao önrész </t>
  </si>
  <si>
    <t xml:space="preserve">Üdülői szálláshely-szolgáltatás és étkeztetés               </t>
  </si>
  <si>
    <t>B</t>
  </si>
  <si>
    <t xml:space="preserve">   - Óvodai és Iskolai Szociális Segítő Szakmai Egység</t>
  </si>
  <si>
    <t xml:space="preserve">Helytörténeti Gyűjtemény </t>
  </si>
  <si>
    <t xml:space="preserve">Vízelvezetés javítása, árkok építése </t>
  </si>
  <si>
    <t xml:space="preserve">Járdafelújítások </t>
  </si>
  <si>
    <t xml:space="preserve">   - alpolgármester társadalmi megbizatású</t>
  </si>
  <si>
    <t xml:space="preserve">   - Szásszorszép Bölcsődei Tph.</t>
  </si>
  <si>
    <t xml:space="preserve">   - Csillagszem Bölcsődei Tph.</t>
  </si>
  <si>
    <t xml:space="preserve">   - Napsugár Bölcsődei Tph.</t>
  </si>
  <si>
    <t>Helyi önkormányzatok működési támogatása</t>
  </si>
  <si>
    <t>Települési önkormányzatok kulturális feladatainak támogatása</t>
  </si>
  <si>
    <t xml:space="preserve">Felhalmozási célú önkormányzati támogatások </t>
  </si>
  <si>
    <t>B351</t>
  </si>
  <si>
    <t>B405</t>
  </si>
  <si>
    <t>Ellátási díjak</t>
  </si>
  <si>
    <t>B407</t>
  </si>
  <si>
    <t>ÁFA visszatérítése</t>
  </si>
  <si>
    <t>B812</t>
  </si>
  <si>
    <t>B115</t>
  </si>
  <si>
    <t>Működési célú költségvetési támogatások és kiegészítő támogatások</t>
  </si>
  <si>
    <t>B116</t>
  </si>
  <si>
    <t>Elszámolásból származó bevételek</t>
  </si>
  <si>
    <t>B401</t>
  </si>
  <si>
    <t>Készletértékesítés ellenértéke</t>
  </si>
  <si>
    <t>B411</t>
  </si>
  <si>
    <t>Egyéb működési bevételek</t>
  </si>
  <si>
    <t xml:space="preserve">Egyéb közhatalmi bevételek </t>
  </si>
  <si>
    <t>072210</t>
  </si>
  <si>
    <t>Közvetített szolgáltatások</t>
  </si>
  <si>
    <t>041140</t>
  </si>
  <si>
    <t>Területfejlesztés igazgatása</t>
  </si>
  <si>
    <t xml:space="preserve">Ellátási díjak </t>
  </si>
  <si>
    <t>Szakorvosi Rendelőintézet fejlesztése -Egészséges Budapest Program I-II. ütem</t>
  </si>
  <si>
    <t xml:space="preserve">Otthon Segítünk Alapítvány </t>
  </si>
  <si>
    <t>Peter Cerny Alapítvány a Beteg Koraszülöttek Gyógyításáért</t>
  </si>
  <si>
    <t>Dorombollak Macskamentő Alapítvány</t>
  </si>
  <si>
    <t>Dunakeszi Teátrum (Duna Színház Nonprofit Kulturális Kft.)</t>
  </si>
  <si>
    <t>Finanszírozási célú pénzügyi műveletek bevételei (állampapír beváltás)</t>
  </si>
  <si>
    <t>Gimnázium és szakképző iskola tanulóinak közismereti és szakmai elméleti oktatásával összefüggő működtetési feladatok</t>
  </si>
  <si>
    <t>Szabadidős park, fürdő és strandszolgáltatás</t>
  </si>
  <si>
    <t>Helyi védett épületek felújítási támogatása (rendelet szerint)</t>
  </si>
  <si>
    <t>047120</t>
  </si>
  <si>
    <t>Piac üzemeltetése</t>
  </si>
  <si>
    <t>011130</t>
  </si>
  <si>
    <t>013320</t>
  </si>
  <si>
    <t>016080</t>
  </si>
  <si>
    <t>031030</t>
  </si>
  <si>
    <t>041233</t>
  </si>
  <si>
    <t>Hosszabb időtartamú közfoglalkoztatás</t>
  </si>
  <si>
    <t>Út, autópálya építése</t>
  </si>
  <si>
    <t>045160</t>
  </si>
  <si>
    <t>047410</t>
  </si>
  <si>
    <t>Ár- és belvízvédelemmel  összefüggő tevékenységek</t>
  </si>
  <si>
    <t>051040</t>
  </si>
  <si>
    <t>Nem veszélyes hulladék kezelése, ártalmatlanítása</t>
  </si>
  <si>
    <t>052020</t>
  </si>
  <si>
    <t>062010</t>
  </si>
  <si>
    <t>064010</t>
  </si>
  <si>
    <t>066010</t>
  </si>
  <si>
    <t>066020</t>
  </si>
  <si>
    <t>072111</t>
  </si>
  <si>
    <t>072112</t>
  </si>
  <si>
    <t>072311</t>
  </si>
  <si>
    <t>082092</t>
  </si>
  <si>
    <t>091140</t>
  </si>
  <si>
    <t>081041</t>
  </si>
  <si>
    <t>081043</t>
  </si>
  <si>
    <t>081045</t>
  </si>
  <si>
    <t>081071</t>
  </si>
  <si>
    <t>Üdülői szálláshely- szolgáltatás és étkeztetés</t>
  </si>
  <si>
    <t>082044</t>
  </si>
  <si>
    <t>084031</t>
  </si>
  <si>
    <t>084032</t>
  </si>
  <si>
    <t>084040</t>
  </si>
  <si>
    <t>086030</t>
  </si>
  <si>
    <t>Óvodai nevelés, ellátás működtetési feladatai</t>
  </si>
  <si>
    <t>091220</t>
  </si>
  <si>
    <t>Köznevelési intézményben tanulók 1-4.évf. oktatási működtetési feladatok</t>
  </si>
  <si>
    <t>091250</t>
  </si>
  <si>
    <t>Alapfokú művészetoktatással összefüggő működtetési feladatok</t>
  </si>
  <si>
    <t>092120</t>
  </si>
  <si>
    <t>Köznevelési intézményben tanulók 5-8.évf. oktatási működtetési feladatok</t>
  </si>
  <si>
    <t>092260</t>
  </si>
  <si>
    <t>081061</t>
  </si>
  <si>
    <t>098022</t>
  </si>
  <si>
    <t>Pedagógiai szakszolgáltató tevékenység működtetési feladatai</t>
  </si>
  <si>
    <t>Támogatási célú finanszírozási műveletek</t>
  </si>
  <si>
    <t>Parkoló, üzemeltetése, fenntartása</t>
  </si>
  <si>
    <t>101141</t>
  </si>
  <si>
    <t>Pszichiátriai betegek nappali ellátása</t>
  </si>
  <si>
    <t>K</t>
  </si>
  <si>
    <t>Ö</t>
  </si>
  <si>
    <t>Működési tartalék</t>
  </si>
  <si>
    <t>Kiadási előirányzat-csoport megnevezése</t>
  </si>
  <si>
    <t>Bevételi előirányzat-csoport megnevezése</t>
  </si>
  <si>
    <t>Működési költségvetési kiadások  összesen</t>
  </si>
  <si>
    <t>Működési költségvetési bevételek összesen</t>
  </si>
  <si>
    <t>Felhalmozási költségvetési kiadások összesen</t>
  </si>
  <si>
    <t>Felhalmozási költségvetési bevételek összesen</t>
  </si>
  <si>
    <t>Költségvetési kiadások összesen (I.+II.)</t>
  </si>
  <si>
    <t>Költségvetési bevételek összesen ( I.+II.)</t>
  </si>
  <si>
    <t>Kiadások összesen (III.+ IV.+V.)</t>
  </si>
  <si>
    <t>Bevételek összesen (III.+IV.+V.+VI.)</t>
  </si>
  <si>
    <t>Dunakeszi Város Önkormányzat</t>
  </si>
  <si>
    <t>Kiadás jogcíme</t>
  </si>
  <si>
    <t>Rovatrend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</si>
  <si>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</si>
  <si>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</si>
  <si>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</si>
  <si>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</si>
  <si>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</si>
  <si>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</si>
  <si>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</si>
  <si>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</si>
  <si>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</si>
  <si>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2.sz. melléklet</t>
  </si>
  <si>
    <t>Munkaadókat terhelő járulékok, szociális hozzájárulási adó</t>
  </si>
  <si>
    <t>Működési tartalékok</t>
  </si>
  <si>
    <t>Iparűzési adó</t>
  </si>
  <si>
    <t xml:space="preserve"> 5.1</t>
  </si>
  <si>
    <t xml:space="preserve"> 5.2</t>
  </si>
  <si>
    <t xml:space="preserve"> 5.3</t>
  </si>
  <si>
    <t xml:space="preserve"> 6.1</t>
  </si>
  <si>
    <t xml:space="preserve"> 6.2</t>
  </si>
  <si>
    <t xml:space="preserve"> 6.3</t>
  </si>
  <si>
    <t xml:space="preserve"> 6.4</t>
  </si>
  <si>
    <t xml:space="preserve"> 6.5</t>
  </si>
  <si>
    <t xml:space="preserve"> 7.1</t>
  </si>
  <si>
    <t xml:space="preserve"> 7.2</t>
  </si>
  <si>
    <t xml:space="preserve"> 8.1</t>
  </si>
  <si>
    <t xml:space="preserve"> 8.2</t>
  </si>
  <si>
    <t>KÖLTSÉGVETÉSI KIADÁSOK ÖSSZESEN</t>
  </si>
  <si>
    <t>KÖLTSÉGVETÉSI BEVÉTELEK ÖSSZESEN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</si>
  <si>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</si>
  <si>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</si>
  <si>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</si>
  <si>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</si>
  <si>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</si>
  <si>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</si>
  <si>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</si>
  <si>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3.1</t>
  </si>
  <si>
    <t>3.2</t>
  </si>
  <si>
    <t xml:space="preserve"> 3.3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</si>
  <si>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</si>
  <si>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</si>
  <si>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</si>
  <si>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</si>
  <si>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</si>
  <si>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</si>
  <si>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</si>
  <si>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</si>
  <si>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 xml:space="preserve"> 4.9</t>
  </si>
  <si>
    <t xml:space="preserve">Önkormányzati hivatal működésének támogatása </t>
  </si>
  <si>
    <t>4.sz. melléklet</t>
  </si>
  <si>
    <t>Személyi juttatás</t>
  </si>
  <si>
    <t>Munkaadókat terhelő adók, járulékok</t>
  </si>
  <si>
    <t xml:space="preserve">Az Önkormányzat irányítása alá tartozó költségvetési szervek kötelező feladatai </t>
  </si>
  <si>
    <t xml:space="preserve">Az Önkormányzat irányítása alá tartozó költségvetési szervek önként vállalt  feladatai </t>
  </si>
  <si>
    <t>Önként vállalt feladatok</t>
  </si>
  <si>
    <t>Kötelező feladatok összesen</t>
  </si>
  <si>
    <t>Önként vállalt feladatok összesen</t>
  </si>
  <si>
    <t>ÁFA visszatérítés</t>
  </si>
  <si>
    <t>Kamat</t>
  </si>
  <si>
    <t>Költségvetési szerv megnevezése</t>
  </si>
  <si>
    <t>Kiadások összesen</t>
  </si>
  <si>
    <t>Munkaadókat terhelő járulékok, adók</t>
  </si>
  <si>
    <t>MŰKÖDÉSI TÁMOGATÁSOK ÖSSZESEN</t>
  </si>
  <si>
    <t>FELHALMOZÁSI TÁMOGATÁSOK ÖSSZESEN</t>
  </si>
  <si>
    <t>Működési támogatások</t>
  </si>
  <si>
    <t>PÉNZESZKÖZÁTADÁSOK, TÁMOGATÁSOK ÖSSZESEN</t>
  </si>
  <si>
    <t>Magyarország 2021.évi központi költségvetéséről szóló 2020.évi XC.törvény 2. számú melléklete alapján a helyi önkormányzatok általános működésének és ágazati feladatainak támogatása</t>
  </si>
  <si>
    <t>2.sz. melléklet összesen</t>
  </si>
  <si>
    <t>KÖZPONTI KÖLTSÉGVETÉSBŐL SZÁRMAZÓ TÁMOGATÁSOK ÖSSZESEN</t>
  </si>
  <si>
    <t>10.sz. melléklet</t>
  </si>
  <si>
    <t>Sorszám</t>
  </si>
  <si>
    <t>MŰKÖDÉSI TARTALÉK</t>
  </si>
  <si>
    <t>FELHALMOZÁSI TARTALÉK</t>
  </si>
  <si>
    <t>12. melléklet</t>
  </si>
  <si>
    <t>Létszámelőirányzatok 2021. év</t>
  </si>
  <si>
    <t>( Adatok forintban )</t>
  </si>
  <si>
    <t xml:space="preserve">  (adatok forintban)</t>
  </si>
  <si>
    <t xml:space="preserve">Bevételek összesen: </t>
  </si>
  <si>
    <t>Saját bevételek</t>
  </si>
  <si>
    <t xml:space="preserve">Maradvány </t>
  </si>
  <si>
    <t>Állampapír beváltása</t>
  </si>
  <si>
    <t xml:space="preserve">Tartalék  </t>
  </si>
  <si>
    <t>Kiadások összesen:</t>
  </si>
  <si>
    <t>KÖLTSÉGVETÉSI SZERVEK</t>
  </si>
  <si>
    <t>POLGÁRMESTERI HIVATAL</t>
  </si>
  <si>
    <t xml:space="preserve">Dunakeszi Művészetéért  Alapítvány </t>
  </si>
  <si>
    <t xml:space="preserve"> -DÓHSZK Óvodák</t>
  </si>
  <si>
    <t xml:space="preserve"> -DÓHSZK Kölcsey Ferenc Városi Könyvtár</t>
  </si>
  <si>
    <t xml:space="preserve"> -DÓHSZK Család és Gyermekjóléti Központ</t>
  </si>
  <si>
    <t xml:space="preserve"> -DÓHSZK Bölcsődék</t>
  </si>
  <si>
    <t>032020</t>
  </si>
  <si>
    <t>Tűz és katasztrófavédelmi tevékenységek</t>
  </si>
  <si>
    <t>Alagi Diák Sakk Klub</t>
  </si>
  <si>
    <t>Gyémánt Lótusz SE</t>
  </si>
  <si>
    <t>Bujutsu Kai</t>
  </si>
  <si>
    <t>Capuera</t>
  </si>
  <si>
    <t>ZöldEb Kutyás Érdekvédelmi Egyesület</t>
  </si>
  <si>
    <t>Óvodai és iskolai szociális segítéshez kapcsolódó támogatás</t>
  </si>
  <si>
    <t>1.1.1.1</t>
  </si>
  <si>
    <t>1.1.1.2</t>
  </si>
  <si>
    <t>Településüzemeltetés - zöldterület gazdálkodás támogatása</t>
  </si>
  <si>
    <t>1.1.1.3</t>
  </si>
  <si>
    <t>Településüzemeltetés - közvilágítás  támogatása</t>
  </si>
  <si>
    <t>1.1.1.4</t>
  </si>
  <si>
    <t>1.1.1.5</t>
  </si>
  <si>
    <t>1.1.1.6</t>
  </si>
  <si>
    <t>1.1.1.7</t>
  </si>
  <si>
    <t>Településüzemeltetés - köztemető támogatása</t>
  </si>
  <si>
    <t>Településüzemeltetés - közutak támogatása</t>
  </si>
  <si>
    <t>Egyéb önkormányzati feladatok támogatása</t>
  </si>
  <si>
    <t>Lakott külterülettel kapcsolatos feladatok támogatása</t>
  </si>
  <si>
    <t xml:space="preserve"> 1.2.1</t>
  </si>
  <si>
    <t xml:space="preserve"> 1.2.2</t>
  </si>
  <si>
    <t xml:space="preserve"> 1.2.3</t>
  </si>
  <si>
    <t xml:space="preserve"> 1.2.5</t>
  </si>
  <si>
    <t>Pedagógusok nevelő munkáját közvetlenül segítők átlagbéralapú támogatása</t>
  </si>
  <si>
    <t xml:space="preserve"> 1.3.3</t>
  </si>
  <si>
    <t xml:space="preserve">Települési önkormányzatok szociális és gyermekjóléti  feladatainak támogatása </t>
  </si>
  <si>
    <t xml:space="preserve"> 1.3.3.1</t>
  </si>
  <si>
    <t xml:space="preserve"> 1.3.3.2</t>
  </si>
  <si>
    <t xml:space="preserve"> 1.3.2</t>
  </si>
  <si>
    <t xml:space="preserve"> 1.3.2.1</t>
  </si>
  <si>
    <t xml:space="preserve"> 1.3.2.2</t>
  </si>
  <si>
    <t xml:space="preserve"> 1.4.1.1</t>
  </si>
  <si>
    <t>Intézményi gyermekétkeztetés - bértámogatás</t>
  </si>
  <si>
    <t xml:space="preserve"> 1.4.1.2</t>
  </si>
  <si>
    <t xml:space="preserve"> 1.4.2</t>
  </si>
  <si>
    <t>Szünidei étkeztetésének támogatása</t>
  </si>
  <si>
    <t xml:space="preserve"> 1.5.2</t>
  </si>
  <si>
    <t>Települési önk. szociális és gyermekjóléti feladatok támogatása</t>
  </si>
  <si>
    <t>B1131</t>
  </si>
  <si>
    <t>B1132</t>
  </si>
  <si>
    <t>2021. évi költségvetésének bevételi előirányzatai</t>
  </si>
  <si>
    <t>Települési önkormányzatok gyermekétkeztetési feladatainak támogatása</t>
  </si>
  <si>
    <t>B54</t>
  </si>
  <si>
    <t>Részesedések értékesítése</t>
  </si>
  <si>
    <t>Révész István Helytörténeti Gyűjtemény</t>
  </si>
  <si>
    <t xml:space="preserve"> Az Önkormányzat irányítása alá tartozó költségvetési szervek 2021. évi kiadási előirányzatai</t>
  </si>
  <si>
    <t>Aranyalma Tagóvoda</t>
  </si>
  <si>
    <t>Kerekerdő Tagóvoda</t>
  </si>
  <si>
    <t>Engedélyezett álláshelyek száma                                                          2021. január 1-én [db]</t>
  </si>
  <si>
    <t>Tényleges állományi létszám                                                              2021. január 1-én [fő]</t>
  </si>
  <si>
    <t xml:space="preserve">   - egyéb foglalkoztatottak</t>
  </si>
  <si>
    <t>Elvonások, befizetések</t>
  </si>
  <si>
    <t>018020</t>
  </si>
  <si>
    <t>Központi költségvetési befizetések</t>
  </si>
  <si>
    <t>Pálya utca átépítés + lámpásítás</t>
  </si>
  <si>
    <t>Járdaépítések (Kincsem u. déli oldala, Szép Ernő u., )</t>
  </si>
  <si>
    <t>Dunai szabadstrand fejlesztése III.</t>
  </si>
  <si>
    <t>Dunai szabadstrand fejlesztése IV. (pályázat saját forrás)</t>
  </si>
  <si>
    <t>Városi piac kialakítása</t>
  </si>
  <si>
    <t>Dunakeszi 0160/1. hrsz. Erdősítés</t>
  </si>
  <si>
    <t>Vis Maior helyreállítások</t>
  </si>
  <si>
    <t>Harcművészeti Központ energetikai korszerűsítés</t>
  </si>
  <si>
    <t>Barátság útja 29. orvosi rendelő felújítás</t>
  </si>
  <si>
    <t>Felújítási előirányzatok összesen</t>
  </si>
  <si>
    <t xml:space="preserve">    - közfoglalkoztatottak</t>
  </si>
  <si>
    <t>042220</t>
  </si>
  <si>
    <t>Erdőgazdálkodás</t>
  </si>
  <si>
    <t>082063</t>
  </si>
  <si>
    <t>Múzeumi  kiállítási tevékenység</t>
  </si>
  <si>
    <t>104031</t>
  </si>
  <si>
    <t>Önkormányzatok elszámolásai a központi költségvetéssel</t>
  </si>
  <si>
    <t>074040</t>
  </si>
  <si>
    <t>Fertőző megbetegedések megelőzése, járványügyi ellátás</t>
  </si>
  <si>
    <t>104043</t>
  </si>
  <si>
    <t xml:space="preserve"> 2021. évi előirányzat - felhasználási ütemterv </t>
  </si>
  <si>
    <t>041110</t>
  </si>
  <si>
    <t>Általános gazdasági és kereskedelmi ügyek igazgatása</t>
  </si>
  <si>
    <t>086010</t>
  </si>
  <si>
    <t>Határon túli magyarok egyéb támogatásai</t>
  </si>
  <si>
    <t>Céltartalékok állománya 2021.év</t>
  </si>
  <si>
    <t>Általános tartalék 2021.év</t>
  </si>
  <si>
    <t>K65</t>
  </si>
  <si>
    <t xml:space="preserve"> 6.6</t>
  </si>
  <si>
    <t>Részesedések vásárlása</t>
  </si>
  <si>
    <t>2021. évi költségvetésének kiadási előirányzatai</t>
  </si>
  <si>
    <t>K502</t>
  </si>
  <si>
    <t>Egyéb elvonások, befizetések</t>
  </si>
  <si>
    <t>5.1</t>
  </si>
  <si>
    <r>
      <t xml:space="preserve">Feladat jellege </t>
    </r>
    <r>
      <rPr>
        <b/>
        <sz val="8"/>
        <rFont val="Times New Roman"/>
        <family val="1"/>
      </rPr>
      <t>Kötelező (K) Önként vállalt (Ö)</t>
    </r>
  </si>
  <si>
    <t>CÉLTARTALÉKOK ÖSSZESEN</t>
  </si>
  <si>
    <t>Karinthy, Hunyadi, Tábor u. hiányzó szakasz építése</t>
  </si>
  <si>
    <t xml:space="preserve">Gyalogátkelőhely létesítések </t>
  </si>
  <si>
    <t>Könyves Kálmán u. P+R parkoló építés</t>
  </si>
  <si>
    <t>Liget u. járda és parkoló építés</t>
  </si>
  <si>
    <t>Kerékpárút létesítése (2.sz.főút mentén, Óvoda köz) tervdokumentáció</t>
  </si>
  <si>
    <t>Fóti út, Verseny u., Repülőtéri út, Határ út csapadékvíz elvezetés</t>
  </si>
  <si>
    <t>Tóváros és Toldi lakópark csapadékvíz elvezetése</t>
  </si>
  <si>
    <t xml:space="preserve">Tervezések engedélyeztetések </t>
  </si>
  <si>
    <t>Barátság útja 29. orvosi rendelő egyéb tárgyi eszközök beszerzése</t>
  </si>
  <si>
    <t>Önkormányzati egyéb vagyonnal való gazdálkodás</t>
  </si>
  <si>
    <t>Alagligeti bölcsőde bővítés (terv, közbeszerzés)</t>
  </si>
  <si>
    <t>Új bölcsőde gázvezeték kiépítése</t>
  </si>
  <si>
    <t>ITM alap-és középfokú oktatási intézmények és kulturális központ beruházás előkészítése</t>
  </si>
  <si>
    <t>Sport Kft. részesedés vásárlás</t>
  </si>
  <si>
    <t>Sport Kft.  törzstőke emelés</t>
  </si>
  <si>
    <t>Faültetések (1000 fa)</t>
  </si>
  <si>
    <t>Mikro közterület fejlesztések, házasságkötővel együtt</t>
  </si>
  <si>
    <t xml:space="preserve">Fejlesztési  előirányzatok összesen </t>
  </si>
  <si>
    <t>Központi költségvetésből nyújtott támogatás</t>
  </si>
  <si>
    <t>Támogatásértékű kiadások, pénzeszközátadások</t>
  </si>
  <si>
    <t xml:space="preserve">Beruházási kiadások </t>
  </si>
  <si>
    <t>Dunakeszi Város Önkormányzat 2021. évi költségvetési mérlege</t>
  </si>
  <si>
    <t xml:space="preserve"> - egyéb elvonások befizetések</t>
  </si>
  <si>
    <t>Államháztartáson belüli megelőlegezések visszafizetése</t>
  </si>
  <si>
    <t>Klapka  u., Sólyom u. engedélyezési terv</t>
  </si>
  <si>
    <t>Parkoló építések -  Katonadomb, Szakáll Ferenc u., Magyarság Sportpálya</t>
  </si>
  <si>
    <t>Fóti út mellett (055/42. hrsz.) parkoló építés és csapadékvíz elvezetés</t>
  </si>
  <si>
    <t xml:space="preserve">Katonadomb stabilizált út, sorompók, árkok építése </t>
  </si>
  <si>
    <t>Kubinyi Ágoston Program 2020. - Helytörténeti Gyűjtemény</t>
  </si>
  <si>
    <t>Informatikai eszközök és egyéb tárgyi eszközök  beszerzései</t>
  </si>
  <si>
    <t>Határ út,  kerékpárút fásítás</t>
  </si>
  <si>
    <t xml:space="preserve">Személyi juttatások </t>
  </si>
  <si>
    <t xml:space="preserve">Dologi  kiadások összesen </t>
  </si>
  <si>
    <t>Dunakeszi Óvodásokért Alapítvány</t>
  </si>
  <si>
    <t>Módosított előirányzat</t>
  </si>
  <si>
    <t>082093</t>
  </si>
  <si>
    <t>Szociális ágazati összevont pótlék</t>
  </si>
  <si>
    <t>052080</t>
  </si>
  <si>
    <t>Szennyvízcsatorna építése, fenntartása, üzemeltetése</t>
  </si>
  <si>
    <t>Elvonások és befizetések bevételei</t>
  </si>
  <si>
    <t>B12</t>
  </si>
  <si>
    <t>B409</t>
  </si>
  <si>
    <t>B410</t>
  </si>
  <si>
    <t>Biztosító által fizetett kártérítés</t>
  </si>
  <si>
    <t>Egyéb pénzügyi műveletek bevételei</t>
  </si>
  <si>
    <t>B814</t>
  </si>
  <si>
    <t>Államháztartáson belüli megelőlegezés</t>
  </si>
  <si>
    <t>8.3</t>
  </si>
  <si>
    <t>K508</t>
  </si>
  <si>
    <t>K66</t>
  </si>
  <si>
    <t>Meglévő részesedések növeléséhez kapcsolódó kiadások</t>
  </si>
  <si>
    <t xml:space="preserve"> 6.7</t>
  </si>
  <si>
    <t>Működési célú, visszatérítendő támogatások</t>
  </si>
  <si>
    <t xml:space="preserve">Városi Sportegyesület Dunakeszi </t>
  </si>
  <si>
    <t>Általános közszolgáltatások</t>
  </si>
  <si>
    <t>Önkormányzatok és önk.hivatalok jogalkotó és általános igazgatási tevékenysége</t>
  </si>
  <si>
    <t>- Egyéb tárgyi eszközök beszerzése</t>
  </si>
  <si>
    <t>- Fő út 25. emeleti irodában ablak beépítés</t>
  </si>
  <si>
    <t>Temető Kőtábla, harangtorony, kereszt, ÁFA - visszapótlási kötelezettség</t>
  </si>
  <si>
    <t>Reptér eletromos hálózat fejlesztése, ÁFA - visszapótlási kötelezettség</t>
  </si>
  <si>
    <t>Tisztítsuk meg az Országot! - térfigyelőkamerák</t>
  </si>
  <si>
    <t>Barátság útja új kutyafuttató kialakítása</t>
  </si>
  <si>
    <t>Egyéb tárgyi eszközök beszerzése (maszk használat)</t>
  </si>
  <si>
    <t>Magyi műfüves pálya világítás, fúrt kút, ÁFA - visszapótlási kötelezettség</t>
  </si>
  <si>
    <t>Önkormányzati rendezvények, közművelődés - hagyományos közösségi kulturális értékek gondozása</t>
  </si>
  <si>
    <t>Arany Alma Óvoda fúrt kút készítése, beüzemelése</t>
  </si>
  <si>
    <t>Fő út 75-81. intézmény villamosenergia bővítése</t>
  </si>
  <si>
    <t>7.</t>
  </si>
  <si>
    <t>Elektromos töltőpont kiépítése (IV. Béla király tér)</t>
  </si>
  <si>
    <t>Működési célú támogatások ÁH-n belülről</t>
  </si>
  <si>
    <t>Közművelődés - egész életre kiterjedő tanulás, amatőr művészetek VIADAL</t>
  </si>
  <si>
    <t>082061</t>
  </si>
  <si>
    <t>Múzeumi gyűjteményi tevékenység</t>
  </si>
  <si>
    <t>082030</t>
  </si>
  <si>
    <t>Művészeti tevékenységek (kivéve:színház)</t>
  </si>
  <si>
    <t>Ellátottak pénzbeli juttatása</t>
  </si>
  <si>
    <t>Működési célú támogatások ÁH belülre</t>
  </si>
  <si>
    <t>Működési célú támogatások ÁH kívülre</t>
  </si>
  <si>
    <t>Működési célú visszatérítendő támogatások ÁH kívülre</t>
  </si>
  <si>
    <t>Felhalmozási célú támogatások ÁH belülre</t>
  </si>
  <si>
    <t>Felhalmozási célú támogatások ÁH kívülre</t>
  </si>
  <si>
    <t>Felhalmozási célú visszatérítendő támogatások ÁH kívülre</t>
  </si>
  <si>
    <t>074031</t>
  </si>
  <si>
    <t>Család és nővédelmi egészségügyi gondozás</t>
  </si>
  <si>
    <t>074032</t>
  </si>
  <si>
    <t>Ifjúság-egészségügyi gondozás</t>
  </si>
  <si>
    <t>101270</t>
  </si>
  <si>
    <t>Fogyatékossággal élők társadalmi integrációját és életminőségét segítő programok, támogatások</t>
  </si>
  <si>
    <t>Önkormányzatok funkcióra nem sorolható bevételei ÁH kívülről</t>
  </si>
  <si>
    <t>072440</t>
  </si>
  <si>
    <t>Mentés</t>
  </si>
  <si>
    <t>2.1.6.3.a</t>
  </si>
  <si>
    <t>2020. évi beszámoló 11/L űrlap alapján pótlólagos támogatás</t>
  </si>
  <si>
    <t>2.2.2.a</t>
  </si>
  <si>
    <t>2.2.3.</t>
  </si>
  <si>
    <t>2.3.2.</t>
  </si>
  <si>
    <t>Könyvtári érdekeltségnövelő támogatás</t>
  </si>
  <si>
    <t>3.sz. melléklet összesen</t>
  </si>
  <si>
    <t>Óvodapedagógusok átlagbéralapú támogatása</t>
  </si>
  <si>
    <t xml:space="preserve">Magyarország 2021.évi központi költségvetéséről szóló 2020.évi XC.törvény 3. számú melléklete alapján nyújtott kiegészítő támogatások                                                       </t>
  </si>
  <si>
    <t>Katonadomb mosdó, vizesblokk kiép.közműbővítés</t>
  </si>
  <si>
    <t>Dunakeszi Város Önkormányzata infrastrukturális fejlesztéseinek támogatása</t>
  </si>
  <si>
    <t>Révész István Helytörténeti Gyűjtemény restaurálása és állományvédelme, NKA pályázati támogatás</t>
  </si>
  <si>
    <t>9.sz. melléklet</t>
  </si>
  <si>
    <t>Egyéb működési célú támogatások</t>
  </si>
  <si>
    <t>Temetési költségek támogatása</t>
  </si>
  <si>
    <t>Bursa Hungarica Ösztöndíj felsőoktatási hallgatóknak</t>
  </si>
  <si>
    <t>Mogyoródi Sándor Huszárok Egyesülete</t>
  </si>
  <si>
    <t>Dunakeszi Tenisz Klub Sportegyesület</t>
  </si>
  <si>
    <t>Pest Megyei Sakk Szövetség, könyv kiadás támogatása</t>
  </si>
  <si>
    <t>Köztemetés költségeinek megtérítése</t>
  </si>
  <si>
    <t xml:space="preserve">Ingatlanért életjáradék program </t>
  </si>
  <si>
    <t>Egyéb felhalmozási célú támogatások</t>
  </si>
  <si>
    <t>Felhalmozási célú, visszatérítendő támogatások</t>
  </si>
  <si>
    <t>Dunakeszi Alsó Fejlődéséért Kulturális Egyesület,  AlCsó Fesztivál</t>
  </si>
  <si>
    <t>Regõczi István Alapítvány a Koronavírus Árváiért</t>
  </si>
  <si>
    <t xml:space="preserve"> 1.8</t>
  </si>
  <si>
    <t xml:space="preserve"> 1.9</t>
  </si>
  <si>
    <t>2.1</t>
  </si>
  <si>
    <t>2.2</t>
  </si>
  <si>
    <t xml:space="preserve"> 4.10</t>
  </si>
  <si>
    <t xml:space="preserve"> 4.11</t>
  </si>
  <si>
    <t xml:space="preserve"> 4.12</t>
  </si>
  <si>
    <t>B52</t>
  </si>
  <si>
    <t>B53</t>
  </si>
  <si>
    <t>Egyéb tágyi eszközök értékesítése</t>
  </si>
  <si>
    <t>B65</t>
  </si>
  <si>
    <t>5.2</t>
  </si>
  <si>
    <t>5.3</t>
  </si>
  <si>
    <t>5.4</t>
  </si>
  <si>
    <t>5.5</t>
  </si>
  <si>
    <t>K73</t>
  </si>
  <si>
    <t>Egyéb tárgyi eszközök felújítása</t>
  </si>
  <si>
    <t xml:space="preserve"> 7.3</t>
  </si>
  <si>
    <t>Egyéb felhalmozási célú támogatások ÁH belülre</t>
  </si>
  <si>
    <t>K86</t>
  </si>
  <si>
    <t>Felhalmozási célú visszatérítendő támogatások nyújtása ÁH kívülre</t>
  </si>
  <si>
    <t xml:space="preserve"> 8.3</t>
  </si>
  <si>
    <t>Egyéb felhalmozási célú támogatások ÁH kívülre</t>
  </si>
  <si>
    <t>Működési célú átvett pénzeszközök  ÁH kívülről</t>
  </si>
  <si>
    <t xml:space="preserve"> - egyéb működési célú támogatások ÁH belülre</t>
  </si>
  <si>
    <t xml:space="preserve"> - működési célú visszatérítendő támogatások ÁH kívülre</t>
  </si>
  <si>
    <t xml:space="preserve"> - egyéb működési célú támogatások ÁH kívülre</t>
  </si>
  <si>
    <t>Felhalmozási célú önkormányzati támogatások ÁH belülről</t>
  </si>
  <si>
    <t xml:space="preserve"> - egyéb felhalmozási célú támogatások  ÁH belülre</t>
  </si>
  <si>
    <t xml:space="preserve"> - felhalmozási célú visszatérítendő támogatások nyújtása ÁH kívülre</t>
  </si>
  <si>
    <t xml:space="preserve"> - egyéb felhalmozási célú támogatások ÁH kívülre</t>
  </si>
  <si>
    <t>Határ út átépítése, vízelvezetése</t>
  </si>
  <si>
    <t>Fő út 37. parkoló bejárat megszüntetése</t>
  </si>
  <si>
    <t>Helyi közutak, járdák, parkoló építések</t>
  </si>
  <si>
    <t>- Dunakeszi 024/4 hrsz kisajátítást pótló adásvétel</t>
  </si>
  <si>
    <t>- Kiscsurgó u. poller gyártása, telepítése</t>
  </si>
  <si>
    <t>- Forgalomcsillapító küszöb kiépítése (Mátyás király u.)</t>
  </si>
  <si>
    <t>- Járda építések (Sződi u., Duna u., Rákóczi út,Pozsonyi u., Határ út)</t>
  </si>
  <si>
    <t>- Buszmegálló kialakítása</t>
  </si>
  <si>
    <t>- Szegélyek, surrantók építése</t>
  </si>
  <si>
    <t>Parkok, játszóterek építése</t>
  </si>
  <si>
    <t>- Malomárok játszótér ivókút kialakítása</t>
  </si>
  <si>
    <t>- Malomárok játszótér térköves gyalogút és öntözőhálózat kiépítése</t>
  </si>
  <si>
    <t>- Egyéb tárgyi eszközök beszerzése (játszóterek)</t>
  </si>
  <si>
    <t>- Egyéb informatikai eszközök beszerzése (játszóterek)</t>
  </si>
  <si>
    <t>- József Attila szobor környezetének térkövezése</t>
  </si>
  <si>
    <t>- Szent István park ivókút kialakítása</t>
  </si>
  <si>
    <t>- Egyéb tárgyi eszközök beszerzése (parkok)</t>
  </si>
  <si>
    <t>Meder utcai kutyafuttató kerítés csere</t>
  </si>
  <si>
    <t>Könyves Kálmán u. P+R parkoló közvilágítás kiépítése</t>
  </si>
  <si>
    <t>Katonadomb 5236/2 hrsz vendéglátó épület tervdokumentáció</t>
  </si>
  <si>
    <t>Csapadékvíz elvezető rendszer építése, Malomárok, Dessewffy u.</t>
  </si>
  <si>
    <t>Kandó orvosi rendelő, parkoló + vízelvezetés kiépítése</t>
  </si>
  <si>
    <t>Katonadomb parkoló, csapadékvíz kezelés tervdokumentáció</t>
  </si>
  <si>
    <t>Szakorvosi Rendelőintézet környezetének rendezése</t>
  </si>
  <si>
    <t>Szakorvosi Rendelőintézet fúrt kutak készítése, öntözőrendszer kiépítése</t>
  </si>
  <si>
    <t>Egyéb tárgyi eszközök beszerzése (orvosi rendelő felújítása)</t>
  </si>
  <si>
    <t>Bárdos Lajos Általános Iskola kerítés helyreállítása (vis maior)</t>
  </si>
  <si>
    <t>Külső kukatároló építése, Barátság útja</t>
  </si>
  <si>
    <t>Földterületek kisajátítása új iskola építéséhez</t>
  </si>
  <si>
    <t>Nyíltvízi Evezős Központ, fúrt kutak készítése</t>
  </si>
  <si>
    <t>Egyéb tárgyi eszközök beszerzése (Tanuszoda, lobogó)</t>
  </si>
  <si>
    <t>Szakorvosi Rendelőintézet parkoló közvilágítás felújítása</t>
  </si>
  <si>
    <t>Napsugár Bölcsőde főbejárat kapu átalakítása</t>
  </si>
  <si>
    <t>Gondnoki lakás oldalfal hőszigetelés , ÁFA - visszapótlási kötelezettség</t>
  </si>
  <si>
    <t>Barátság útja 7. 10. em. 64. bérlakás felújítása</t>
  </si>
  <si>
    <t>2021. évi fejlesztések, felújítások előirányzatai</t>
  </si>
  <si>
    <t>Dunakeszi 036/250 hrsz. Vásárlása</t>
  </si>
  <si>
    <t>Pénzeszközátadások, támogatások az Önkormányzat 2021. évi  költségvetésében</t>
  </si>
  <si>
    <t>Előző év költségvetési maradványának igénybevétele</t>
  </si>
  <si>
    <t>Az Önkormányzat irányítása alá tartozó költségvetési szervek 2021. évi bevételi előirányzatai</t>
  </si>
  <si>
    <t>Elvonások és befizetések</t>
  </si>
  <si>
    <t>Dunakeszi Város Önkormányzatának</t>
  </si>
  <si>
    <t>Termékek és szolgáltatások adói</t>
  </si>
  <si>
    <t>Felhalmozási célú támogatások ÁH-n belülről</t>
  </si>
  <si>
    <t>Felhalmozási célú átvett pénzeszközök ÁH kívülről</t>
  </si>
  <si>
    <t>2021. évi bevételi előirányzatai feladatonként</t>
  </si>
  <si>
    <t>2021. évi kiadási előirányzatai feladatonként</t>
  </si>
  <si>
    <t>Befektetési célú belföldi értékpapírok vásárlása</t>
  </si>
  <si>
    <t>Tőzegtavi út felújítása</t>
  </si>
  <si>
    <t>- Szent István u. 19. kazáncsere</t>
  </si>
  <si>
    <t>- Dunakeszi Város Önkormányzata és intézményei weboldal fejlesztése</t>
  </si>
  <si>
    <t>Kiemelt állami és önkormányzati rendezvények</t>
  </si>
  <si>
    <t>Dunasor szélesítése</t>
  </si>
  <si>
    <t>Klapka u., Sólyom u. útépítéshez kisajátítás</t>
  </si>
  <si>
    <t>- Járda építések (Király u., Török I. u., Lajos u., Kikelet u.)</t>
  </si>
  <si>
    <t>- Szabadság téri játszótér eszközök beszerzése</t>
  </si>
  <si>
    <t>Csillagszem Bölcsőde kaputelefon rendszer kiépítése</t>
  </si>
  <si>
    <t>Kiserdő utca felújítása</t>
  </si>
  <si>
    <t>Szent István utca-Klapka utca-Bartók utca csomópont útfelújítása</t>
  </si>
  <si>
    <t>Muskátli u. 2. Háziorvosi rendelő felújítása</t>
  </si>
  <si>
    <t>Csillagszem Bölcsőde radiátorburkolatok felújítása</t>
  </si>
  <si>
    <t>Elektromos buszok töltésére alkalmas nagyteljesítményű töltőállomás kiépítése</t>
  </si>
  <si>
    <t>Elvonások, befizetések bevételei</t>
  </si>
  <si>
    <t>Működési célú támogatások, átvett pénzeszközök</t>
  </si>
  <si>
    <t>Felhalmozási célú támogatások, átvett pénzeszközök</t>
  </si>
  <si>
    <t>2021. évi előirányzat</t>
  </si>
  <si>
    <t>(Időközi módosításokkal egységes szerkezetben)</t>
  </si>
  <si>
    <t>2021. évi állomány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</si>
</sst>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\ _F_t_-;_-@_-"/>
    <numFmt numFmtId="173" formatCode="_-* #,##0.00\ _F_t_-;\-* #,##0.00\ _F_t_-;_-* &quot;-&quot;??\ _F_t_-;_-@_-"/>
    <numFmt numFmtId="174" formatCode="_-* #,##0.00\ _F_t_-;\-* #,##0.00\ _F_t_-;_-* \-??\ _F_t_-;_-@_-"/>
    <numFmt numFmtId="175" formatCode="_(* #,##0_);_(* \(#,##0\);_(* \-??_);_(@_)"/>
    <numFmt numFmtId="176" formatCode="#,##0.000"/>
    <numFmt numFmtId="177" formatCode="[$-40E]General"/>
    <numFmt numFmtId="178" formatCode="[$-40E]#,##0"/>
    <numFmt numFmtId="179" formatCode="_-* #,##0\ _F_t_-;\-* #,##0\ _F_t_-;_-* &quot;-&quot;??\ _F_t_-;_-@_-"/>
    <numFmt numFmtId="180" formatCode="#,##0.0"/>
    <numFmt numFmtId="181" formatCode="0.0"/>
    <numFmt numFmtId="182" formatCode="_-* #,##0.0\ _F_t_-;\-* #,##0.0\ _F_t_-;_-* &quot;-&quot;??\ _F_t_-;_-@_-"/>
    <numFmt numFmtId="183" formatCode="yyyy/mm/dd;@"/>
    <numFmt numFmtId="184" formatCode="0.000"/>
    <numFmt numFmtId="185" formatCode="#,##0\ &quot;Ft&quot;"/>
    <numFmt numFmtId="186" formatCode="_-* #,##0.000\ _F_t_-;\-* #,##0.000\ _F_t_-;_-* &quot;-&quot;??\ _F_t_-;_-@_-"/>
    <numFmt numFmtId="187" formatCode="_-* #,##0.0000\ _F_t_-;\-* #,##0.0000\ _F_t_-;_-* &quot;-&quot;??\ _F_t_-;_-@_-"/>
    <numFmt numFmtId="188" formatCode="_-* #,##0.00000\ _F_t_-;\-* #,##0.00000\ _F_t_-;_-* &quot;-&quot;??\ _F_t_-;_-@_-"/>
    <numFmt numFmtId="189" formatCode="_-* #,##0.000000\ _F_t_-;\-* #,##0.000000\ _F_t_-;_-* &quot;-&quot;??\ _F_t_-;_-@_-"/>
    <numFmt numFmtId="190" formatCode="_-* #,##0.000000\ _F_t_-;\-* #,##0.000000\ _F_t_-;_-* &quot;-&quot;??????\ _F_t_-;_-@_-"/>
    <numFmt numFmtId="191" formatCode="_-* #,##0.00000\ _F_t_-;\-* #,##0.00000\ _F_t_-;_-* &quot;-&quot;??????\ _F_t_-;_-@_-"/>
    <numFmt numFmtId="192" formatCode="_-* #,##0.0000\ _F_t_-;\-* #,##0.0000\ _F_t_-;_-* &quot;-&quot;??????\ _F_t_-;_-@_-"/>
    <numFmt numFmtId="193" formatCode="_-* #,##0.000\ _F_t_-;\-* #,##0.000\ _F_t_-;_-* &quot;-&quot;??????\ _F_t_-;_-@_-"/>
    <numFmt numFmtId="194" formatCode="_-* #,##0.00\ _F_t_-;\-* #,##0.00\ _F_t_-;_-* &quot;-&quot;??????\ _F_t_-;_-@_-"/>
    <numFmt numFmtId="195" formatCode="_-* #,##0.0\ _F_t_-;\-* #,##0.0\ _F_t_-;_-* &quot;-&quot;??????\ _F_t_-;_-@_-"/>
    <numFmt numFmtId="196" formatCode="_-* #,##0\ _F_t_-;\-* #,##0\ _F_t_-;_-* &quot;-&quot;??????\ _F_t_-;_-@_-"/>
    <numFmt numFmtId="197" formatCode="&quot;Igen&quot;;&quot;Igen&quot;;&quot;Nem&quot;"/>
    <numFmt numFmtId="198" formatCode="&quot;Igaz&quot;;&quot;Igaz&quot;;&quot;Hamis&quot;"/>
    <numFmt numFmtId="199" formatCode="&quot;Be&quot;;&quot;Be&quot;;&quot;Ki&quot;"/>
    <numFmt numFmtId="200" formatCode="[$¥€-2]\ #\ ##,000_);[Red]\([$€-2]\ #\ ##,000\)"/>
    <numFmt numFmtId="201" formatCode="_(* #,##0.0_);_(* \(#,##0.0\);_(* \-??_);_(@_)"/>
    <numFmt numFmtId="202" formatCode="_(* #,##0.00_);_(* \(#,##0.00\);_(* \-??_);_(@_)"/>
    <numFmt numFmtId="203" formatCode="#,##0_ ;\-#,##0\ "/>
    <numFmt numFmtId="204" formatCode="[$€-2]\ #,##0"/>
    <numFmt numFmtId="205" formatCode="[$-40E]yyyy\.\ mmmm\ d\.\,\ dddd"/>
  </numFmts>
  <fonts count="82">
    <font>
      <sz val="10"/>
      <name val="Arial CE"/>
      <family val="0"/>
    </font>
    <font>
      <sz val="11"/>
      <color indexed="8"/>
      <name val="Calibri"/>
      <family val="2"/>
    </font>
    <font>
      <sz val="8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9"/>
      <name val="Times New Roman CE"/>
      <family val="0"/>
    </font>
    <font>
      <b/>
      <sz val="11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8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7"/>
      <name val="Times New Roman CE"/>
      <family val="1"/>
    </font>
    <font>
      <b/>
      <sz val="14"/>
      <name val="Times New Roman CE"/>
      <family val="1"/>
    </font>
    <font>
      <i/>
      <sz val="11"/>
      <name val="Times New Roman CE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Garamond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 CE"/>
      <family val="0"/>
    </font>
    <font>
      <i/>
      <sz val="11"/>
      <name val="Times New Roman"/>
      <family val="1"/>
    </font>
    <font>
      <u val="single"/>
      <sz val="12"/>
      <name val="Arial"/>
      <family val="2"/>
    </font>
    <font>
      <i/>
      <sz val="10"/>
      <name val="Times New Roman"/>
      <family val="1"/>
    </font>
    <font>
      <b/>
      <i/>
      <sz val="10"/>
      <name val="Times New Roman CE"/>
      <family val="0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 style="double"/>
      <top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n"/>
    </border>
  </borders>
  <cellStyleXfs count="88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21" borderId="5" applyNumberFormat="0" applyAlignment="0" applyProtection="0"/>
    <xf numFmtId="177" fontId="19" fillId="0" borderId="0">
      <alignment/>
      <protection/>
    </xf>
    <xf numFmtId="173" fontId="61" fillId="0" borderId="0" applyFont="0" applyFill="0" applyBorder="0" applyAlignment="0" applyProtection="0"/>
    <xf numFmtId="172" fontId="61" fillId="0" borderId="0" applyFont="0" applyFill="0" applyBorder="0" applyAlignment="0" applyProtection="0"/>
    <xf numFmtId="174" fontId="0" fillId="0" borderId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61" fillId="22" borderId="7" applyNumberFormat="0" applyFont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3" fontId="11" fillId="0" borderId="0">
      <alignment vertical="center"/>
      <protection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61" fillId="0" borderId="0">
      <alignment/>
      <protection/>
    </xf>
    <xf numFmtId="0" fontId="12" fillId="0" borderId="0">
      <alignment/>
      <protection/>
    </xf>
    <xf numFmtId="0" fontId="6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6" fillId="0" borderId="9" applyNumberFormat="0" applyFill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11" fillId="0" borderId="0">
      <alignment vertical="center"/>
      <protection/>
    </xf>
    <xf numFmtId="0" fontId="79" fillId="30" borderId="1" applyNumberFormat="0" applyAlignment="0" applyProtection="0"/>
    <xf numFmtId="9" fontId="61" fillId="0" borderId="0" applyFont="0" applyFill="0" applyBorder="0" applyAlignment="0" applyProtection="0"/>
  </cellStyleXfs>
  <cellXfs count="758">
    <xf numFmtId="0" fontId="0" fillId="0" borderId="0" xfId="0" applyAlignment="1">
      <alignment/>
    </xf>
    <xf numFmtId="0" fontId="3" fillId="33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shrinkToFit="1"/>
    </xf>
    <xf numFmtId="175" fontId="5" fillId="0" borderId="0" xfId="0" applyNumberFormat="1" applyFont="1" applyFill="1" applyAlignment="1">
      <alignment/>
    </xf>
    <xf numFmtId="175" fontId="24" fillId="0" borderId="0" xfId="0" applyNumberFormat="1" applyFont="1" applyFill="1" applyAlignment="1">
      <alignment/>
    </xf>
    <xf numFmtId="175" fontId="3" fillId="0" borderId="0" xfId="0" applyNumberFormat="1" applyFont="1" applyFill="1" applyAlignment="1">
      <alignment/>
    </xf>
    <xf numFmtId="0" fontId="3" fillId="0" borderId="0" xfId="79" applyFont="1" applyFill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/>
    </xf>
    <xf numFmtId="3" fontId="20" fillId="0" borderId="10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0" fontId="17" fillId="0" borderId="0" xfId="0" applyFont="1" applyAlignment="1">
      <alignment/>
    </xf>
    <xf numFmtId="3" fontId="20" fillId="0" borderId="12" xfId="0" applyNumberFormat="1" applyFont="1" applyBorder="1" applyAlignment="1">
      <alignment/>
    </xf>
    <xf numFmtId="3" fontId="20" fillId="0" borderId="13" xfId="0" applyNumberFormat="1" applyFont="1" applyBorder="1" applyAlignment="1">
      <alignment/>
    </xf>
    <xf numFmtId="0" fontId="16" fillId="0" borderId="0" xfId="0" applyFont="1" applyAlignment="1">
      <alignment wrapText="1"/>
    </xf>
    <xf numFmtId="176" fontId="16" fillId="0" borderId="0" xfId="0" applyNumberFormat="1" applyFont="1" applyAlignment="1">
      <alignment/>
    </xf>
    <xf numFmtId="175" fontId="2" fillId="0" borderId="0" xfId="43" applyNumberFormat="1" applyFont="1" applyFill="1" applyBorder="1" applyAlignment="1" applyProtection="1">
      <alignment/>
      <protection/>
    </xf>
    <xf numFmtId="175" fontId="9" fillId="0" borderId="0" xfId="0" applyNumberFormat="1" applyFont="1" applyFill="1" applyBorder="1" applyAlignment="1">
      <alignment shrinkToFit="1"/>
    </xf>
    <xf numFmtId="3" fontId="3" fillId="0" borderId="0" xfId="0" applyNumberFormat="1" applyFont="1" applyFill="1" applyBorder="1" applyAlignment="1">
      <alignment/>
    </xf>
    <xf numFmtId="175" fontId="2" fillId="0" borderId="0" xfId="43" applyNumberFormat="1" applyFont="1" applyFill="1" applyBorder="1" applyAlignment="1" applyProtection="1">
      <alignment shrinkToFit="1"/>
      <protection/>
    </xf>
    <xf numFmtId="0" fontId="4" fillId="0" borderId="0" xfId="0" applyFont="1" applyFill="1" applyBorder="1" applyAlignment="1">
      <alignment/>
    </xf>
    <xf numFmtId="179" fontId="3" fillId="0" borderId="0" xfId="41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75" fontId="3" fillId="0" borderId="0" xfId="0" applyNumberFormat="1" applyFont="1" applyFill="1" applyBorder="1" applyAlignment="1">
      <alignment shrinkToFit="1"/>
    </xf>
    <xf numFmtId="3" fontId="8" fillId="0" borderId="0" xfId="79" applyNumberFormat="1" applyFont="1" applyFill="1" applyBorder="1" applyAlignment="1">
      <alignment vertical="center"/>
      <protection/>
    </xf>
    <xf numFmtId="3" fontId="3" fillId="0" borderId="0" xfId="79" applyNumberFormat="1" applyFont="1" applyFill="1">
      <alignment/>
      <protection/>
    </xf>
    <xf numFmtId="3" fontId="3" fillId="0" borderId="0" xfId="79" applyNumberFormat="1" applyFont="1" applyFill="1" applyAlignment="1">
      <alignment horizontal="center" vertical="center"/>
      <protection/>
    </xf>
    <xf numFmtId="0" fontId="3" fillId="0" borderId="0" xfId="79" applyFont="1" applyFill="1" applyAlignment="1">
      <alignment horizontal="center" vertical="center"/>
      <protection/>
    </xf>
    <xf numFmtId="0" fontId="8" fillId="0" borderId="14" xfId="79" applyFont="1" applyFill="1" applyBorder="1" applyAlignment="1">
      <alignment horizontal="left"/>
      <protection/>
    </xf>
    <xf numFmtId="3" fontId="8" fillId="0" borderId="14" xfId="79" applyNumberFormat="1" applyFont="1" applyFill="1" applyBorder="1" applyAlignment="1">
      <alignment horizontal="left"/>
      <protection/>
    </xf>
    <xf numFmtId="3" fontId="3" fillId="0" borderId="0" xfId="79" applyNumberFormat="1" applyFont="1" applyFill="1" applyAlignment="1">
      <alignment horizontal="left"/>
      <protection/>
    </xf>
    <xf numFmtId="0" fontId="3" fillId="0" borderId="0" xfId="79" applyFont="1" applyFill="1" applyAlignment="1">
      <alignment horizontal="left"/>
      <protection/>
    </xf>
    <xf numFmtId="0" fontId="3" fillId="0" borderId="14" xfId="79" applyFont="1" applyFill="1" applyBorder="1" applyAlignment="1">
      <alignment horizontal="left"/>
      <protection/>
    </xf>
    <xf numFmtId="0" fontId="6" fillId="0" borderId="14" xfId="79" applyFont="1" applyFill="1" applyBorder="1" applyAlignment="1">
      <alignment horizontal="left" wrapText="1"/>
      <protection/>
    </xf>
    <xf numFmtId="0" fontId="6" fillId="0" borderId="14" xfId="79" applyFont="1" applyFill="1" applyBorder="1" applyAlignment="1">
      <alignment horizontal="left"/>
      <protection/>
    </xf>
    <xf numFmtId="0" fontId="6" fillId="0" borderId="14" xfId="79" applyFont="1" applyFill="1" applyBorder="1" applyAlignment="1">
      <alignment horizontal="left" wrapText="1"/>
      <protection/>
    </xf>
    <xf numFmtId="0" fontId="8" fillId="0" borderId="15" xfId="79" applyFont="1" applyFill="1" applyBorder="1" applyAlignment="1">
      <alignment horizontal="left"/>
      <protection/>
    </xf>
    <xf numFmtId="0" fontId="8" fillId="0" borderId="16" xfId="79" applyFont="1" applyFill="1" applyBorder="1" applyAlignment="1">
      <alignment horizontal="left"/>
      <protection/>
    </xf>
    <xf numFmtId="3" fontId="6" fillId="0" borderId="14" xfId="79" applyNumberFormat="1" applyFont="1" applyFill="1" applyBorder="1" applyAlignment="1">
      <alignment horizontal="right" wrapText="1"/>
      <protection/>
    </xf>
    <xf numFmtId="3" fontId="26" fillId="0" borderId="14" xfId="79" applyNumberFormat="1" applyFont="1" applyFill="1" applyBorder="1" applyAlignment="1">
      <alignment horizontal="right" wrapText="1"/>
      <protection/>
    </xf>
    <xf numFmtId="3" fontId="8" fillId="0" borderId="14" xfId="79" applyNumberFormat="1" applyFont="1" applyFill="1" applyBorder="1" applyAlignment="1">
      <alignment horizontal="right"/>
      <protection/>
    </xf>
    <xf numFmtId="3" fontId="6" fillId="0" borderId="14" xfId="79" applyNumberFormat="1" applyFont="1" applyFill="1" applyBorder="1" applyAlignment="1" applyProtection="1">
      <alignment horizontal="right"/>
      <protection hidden="1"/>
    </xf>
    <xf numFmtId="3" fontId="6" fillId="0" borderId="14" xfId="79" applyNumberFormat="1" applyFont="1" applyFill="1" applyBorder="1" applyAlignment="1">
      <alignment horizontal="right"/>
      <protection/>
    </xf>
    <xf numFmtId="3" fontId="8" fillId="0" borderId="15" xfId="79" applyNumberFormat="1" applyFont="1" applyFill="1" applyBorder="1" applyAlignment="1">
      <alignment horizontal="right"/>
      <protection/>
    </xf>
    <xf numFmtId="3" fontId="8" fillId="0" borderId="16" xfId="79" applyNumberFormat="1" applyFont="1" applyFill="1" applyBorder="1" applyAlignment="1">
      <alignment horizontal="right"/>
      <protection/>
    </xf>
    <xf numFmtId="3" fontId="8" fillId="0" borderId="17" xfId="79" applyNumberFormat="1" applyFont="1" applyFill="1" applyBorder="1" applyAlignment="1">
      <alignment horizontal="right"/>
      <protection/>
    </xf>
    <xf numFmtId="0" fontId="6" fillId="0" borderId="14" xfId="79" applyFont="1" applyFill="1" applyBorder="1" applyAlignment="1">
      <alignment horizontal="center"/>
      <protection/>
    </xf>
    <xf numFmtId="0" fontId="6" fillId="0" borderId="14" xfId="79" applyFont="1" applyFill="1" applyBorder="1" applyAlignment="1">
      <alignment horizontal="center"/>
      <protection/>
    </xf>
    <xf numFmtId="0" fontId="8" fillId="0" borderId="14" xfId="79" applyFont="1" applyFill="1" applyBorder="1" applyAlignment="1">
      <alignment horizontal="center"/>
      <protection/>
    </xf>
    <xf numFmtId="0" fontId="3" fillId="0" borderId="14" xfId="79" applyFont="1" applyFill="1" applyBorder="1" applyAlignment="1">
      <alignment horizontal="center"/>
      <protection/>
    </xf>
    <xf numFmtId="0" fontId="8" fillId="0" borderId="15" xfId="79" applyFont="1" applyFill="1" applyBorder="1" applyAlignment="1">
      <alignment horizontal="center"/>
      <protection/>
    </xf>
    <xf numFmtId="3" fontId="6" fillId="0" borderId="14" xfId="79" applyNumberFormat="1" applyFont="1" applyFill="1" applyBorder="1" applyAlignment="1">
      <alignment horizontal="center"/>
      <protection/>
    </xf>
    <xf numFmtId="3" fontId="8" fillId="0" borderId="14" xfId="79" applyNumberFormat="1" applyFont="1" applyFill="1" applyBorder="1" applyAlignment="1">
      <alignment horizontal="center"/>
      <protection/>
    </xf>
    <xf numFmtId="0" fontId="8" fillId="0" borderId="16" xfId="79" applyFont="1" applyFill="1" applyBorder="1" applyAlignment="1">
      <alignment horizontal="center"/>
      <protection/>
    </xf>
    <xf numFmtId="0" fontId="11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8" fillId="0" borderId="0" xfId="67" applyFont="1" applyAlignment="1">
      <alignment horizontal="center" vertical="center"/>
      <protection/>
    </xf>
    <xf numFmtId="0" fontId="28" fillId="0" borderId="0" xfId="67" applyFont="1" applyBorder="1" applyAlignment="1">
      <alignment vertical="center"/>
      <protection/>
    </xf>
    <xf numFmtId="0" fontId="28" fillId="0" borderId="0" xfId="67" applyFont="1" applyAlignment="1">
      <alignment vertical="center"/>
      <protection/>
    </xf>
    <xf numFmtId="0" fontId="29" fillId="19" borderId="14" xfId="67" applyFont="1" applyFill="1" applyBorder="1" applyAlignment="1">
      <alignment horizontal="left"/>
      <protection/>
    </xf>
    <xf numFmtId="0" fontId="28" fillId="0" borderId="14" xfId="67" applyFont="1" applyBorder="1" applyAlignment="1">
      <alignment wrapText="1"/>
      <protection/>
    </xf>
    <xf numFmtId="0" fontId="29" fillId="0" borderId="14" xfId="67" applyFont="1" applyBorder="1" applyAlignment="1">
      <alignment wrapText="1"/>
      <protection/>
    </xf>
    <xf numFmtId="0" fontId="29" fillId="19" borderId="18" xfId="67" applyFont="1" applyFill="1" applyBorder="1" applyAlignment="1">
      <alignment horizontal="left"/>
      <protection/>
    </xf>
    <xf numFmtId="0" fontId="28" fillId="0" borderId="15" xfId="67" applyFont="1" applyBorder="1" applyAlignment="1">
      <alignment wrapText="1"/>
      <protection/>
    </xf>
    <xf numFmtId="0" fontId="5" fillId="0" borderId="0" xfId="0" applyFont="1" applyFill="1" applyBorder="1" applyAlignment="1">
      <alignment horizontal="right"/>
    </xf>
    <xf numFmtId="175" fontId="2" fillId="0" borderId="14" xfId="43" applyNumberFormat="1" applyFont="1" applyFill="1" applyBorder="1" applyAlignment="1" applyProtection="1">
      <alignment shrinkToFit="1"/>
      <protection/>
    </xf>
    <xf numFmtId="0" fontId="2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5" fontId="15" fillId="0" borderId="0" xfId="0" applyNumberFormat="1" applyFont="1" applyFill="1" applyBorder="1" applyAlignment="1">
      <alignment shrinkToFit="1"/>
    </xf>
    <xf numFmtId="0" fontId="9" fillId="0" borderId="0" xfId="0" applyFont="1" applyFill="1" applyAlignment="1">
      <alignment/>
    </xf>
    <xf numFmtId="3" fontId="2" fillId="0" borderId="14" xfId="43" applyNumberFormat="1" applyFont="1" applyFill="1" applyBorder="1" applyAlignment="1" applyProtection="1">
      <alignment shrinkToFit="1"/>
      <protection/>
    </xf>
    <xf numFmtId="3" fontId="2" fillId="0" borderId="14" xfId="43" applyNumberFormat="1" applyFont="1" applyFill="1" applyBorder="1" applyAlignment="1" applyProtection="1">
      <alignment/>
      <protection/>
    </xf>
    <xf numFmtId="3" fontId="15" fillId="0" borderId="14" xfId="43" applyNumberFormat="1" applyFont="1" applyFill="1" applyBorder="1" applyAlignment="1" applyProtection="1">
      <alignment shrinkToFit="1"/>
      <protection/>
    </xf>
    <xf numFmtId="0" fontId="9" fillId="0" borderId="0" xfId="0" applyFont="1" applyFill="1" applyAlignment="1">
      <alignment wrapText="1"/>
    </xf>
    <xf numFmtId="173" fontId="15" fillId="0" borderId="15" xfId="41" applyFont="1" applyFill="1" applyBorder="1" applyAlignment="1" applyProtection="1">
      <alignment shrinkToFit="1"/>
      <protection/>
    </xf>
    <xf numFmtId="0" fontId="3" fillId="0" borderId="0" xfId="0" applyFont="1" applyFill="1" applyBorder="1" applyAlignment="1">
      <alignment/>
    </xf>
    <xf numFmtId="179" fontId="28" fillId="0" borderId="0" xfId="46" applyNumberFormat="1" applyFont="1" applyAlignment="1">
      <alignment horizontal="right"/>
    </xf>
    <xf numFmtId="0" fontId="22" fillId="0" borderId="0" xfId="67" applyFont="1" applyAlignment="1">
      <alignment horizontal="left"/>
      <protection/>
    </xf>
    <xf numFmtId="0" fontId="13" fillId="0" borderId="14" xfId="67" applyFont="1" applyFill="1" applyBorder="1" applyAlignment="1">
      <alignment/>
      <protection/>
    </xf>
    <xf numFmtId="0" fontId="22" fillId="0" borderId="0" xfId="67" applyFont="1" applyAlignment="1">
      <alignment horizontal="center"/>
      <protection/>
    </xf>
    <xf numFmtId="0" fontId="22" fillId="0" borderId="0" xfId="70" applyFont="1">
      <alignment/>
      <protection/>
    </xf>
    <xf numFmtId="0" fontId="22" fillId="0" borderId="0" xfId="70" applyFont="1" applyAlignment="1">
      <alignment vertical="center"/>
      <protection/>
    </xf>
    <xf numFmtId="0" fontId="22" fillId="0" borderId="19" xfId="70" applyFont="1" applyBorder="1" applyAlignment="1">
      <alignment vertical="center"/>
      <protection/>
    </xf>
    <xf numFmtId="0" fontId="22" fillId="0" borderId="20" xfId="70" applyFont="1" applyBorder="1" applyAlignment="1">
      <alignment vertical="center"/>
      <protection/>
    </xf>
    <xf numFmtId="3" fontId="22" fillId="34" borderId="21" xfId="70" applyNumberFormat="1" applyFont="1" applyFill="1" applyBorder="1" applyAlignment="1" quotePrefix="1">
      <alignment horizontal="center" vertical="center"/>
      <protection/>
    </xf>
    <xf numFmtId="3" fontId="22" fillId="34" borderId="22" xfId="70" applyNumberFormat="1" applyFont="1" applyFill="1" applyBorder="1" applyAlignment="1" quotePrefix="1">
      <alignment horizontal="center" vertical="center"/>
      <protection/>
    </xf>
    <xf numFmtId="3" fontId="22" fillId="34" borderId="23" xfId="70" applyNumberFormat="1" applyFont="1" applyFill="1" applyBorder="1" applyAlignment="1" quotePrefix="1">
      <alignment horizontal="center" vertical="center"/>
      <protection/>
    </xf>
    <xf numFmtId="3" fontId="22" fillId="34" borderId="24" xfId="70" applyNumberFormat="1" applyFont="1" applyFill="1" applyBorder="1" applyAlignment="1" quotePrefix="1">
      <alignment horizontal="center" vertical="center"/>
      <protection/>
    </xf>
    <xf numFmtId="3" fontId="22" fillId="34" borderId="25" xfId="70" applyNumberFormat="1" applyFont="1" applyFill="1" applyBorder="1" applyAlignment="1" quotePrefix="1">
      <alignment horizontal="center" vertical="center"/>
      <protection/>
    </xf>
    <xf numFmtId="0" fontId="27" fillId="0" borderId="19" xfId="70" applyFont="1" applyBorder="1" applyAlignment="1">
      <alignment vertical="center"/>
      <protection/>
    </xf>
    <xf numFmtId="181" fontId="22" fillId="0" borderId="14" xfId="70" applyNumberFormat="1" applyFont="1" applyFill="1" applyBorder="1" applyAlignment="1">
      <alignment horizontal="center" vertical="center"/>
      <protection/>
    </xf>
    <xf numFmtId="181" fontId="22" fillId="0" borderId="26" xfId="70" applyNumberFormat="1" applyFont="1" applyFill="1" applyBorder="1" applyAlignment="1">
      <alignment horizontal="center" vertical="center"/>
      <protection/>
    </xf>
    <xf numFmtId="49" fontId="22" fillId="0" borderId="19" xfId="70" applyNumberFormat="1" applyFont="1" applyBorder="1" applyAlignment="1">
      <alignment vertical="center"/>
      <protection/>
    </xf>
    <xf numFmtId="0" fontId="22" fillId="0" borderId="19" xfId="70" applyFont="1" applyBorder="1" applyAlignment="1">
      <alignment vertical="center" wrapText="1"/>
      <protection/>
    </xf>
    <xf numFmtId="0" fontId="33" fillId="0" borderId="19" xfId="70" applyFont="1" applyBorder="1" applyAlignment="1">
      <alignment vertical="center"/>
      <protection/>
    </xf>
    <xf numFmtId="2" fontId="22" fillId="0" borderId="26" xfId="70" applyNumberFormat="1" applyFont="1" applyFill="1" applyBorder="1" applyAlignment="1">
      <alignment horizontal="center" vertical="center"/>
      <protection/>
    </xf>
    <xf numFmtId="2" fontId="22" fillId="0" borderId="14" xfId="70" applyNumberFormat="1" applyFont="1" applyFill="1" applyBorder="1" applyAlignment="1">
      <alignment horizontal="center" vertical="center"/>
      <protection/>
    </xf>
    <xf numFmtId="1" fontId="22" fillId="0" borderId="26" xfId="70" applyNumberFormat="1" applyFont="1" applyFill="1" applyBorder="1" applyAlignment="1">
      <alignment horizontal="center" vertical="center"/>
      <protection/>
    </xf>
    <xf numFmtId="0" fontId="22" fillId="0" borderId="0" xfId="70" applyFont="1" applyFill="1" applyBorder="1" applyAlignment="1">
      <alignment vertical="center"/>
      <protection/>
    </xf>
    <xf numFmtId="3" fontId="22" fillId="0" borderId="0" xfId="70" applyNumberFormat="1" applyFont="1" applyAlignment="1">
      <alignment vertical="center"/>
      <protection/>
    </xf>
    <xf numFmtId="0" fontId="22" fillId="0" borderId="0" xfId="70" applyFont="1" applyAlignment="1">
      <alignment horizontal="right"/>
      <protection/>
    </xf>
    <xf numFmtId="0" fontId="27" fillId="0" borderId="27" xfId="70" applyFont="1" applyBorder="1" applyAlignment="1">
      <alignment vertical="center"/>
      <protection/>
    </xf>
    <xf numFmtId="1" fontId="27" fillId="0" borderId="28" xfId="70" applyNumberFormat="1" applyFont="1" applyFill="1" applyBorder="1" applyAlignment="1">
      <alignment horizontal="center" vertical="center"/>
      <protection/>
    </xf>
    <xf numFmtId="3" fontId="27" fillId="35" borderId="29" xfId="70" applyNumberFormat="1" applyFont="1" applyFill="1" applyBorder="1" applyAlignment="1">
      <alignment horizontal="center" vertical="center"/>
      <protection/>
    </xf>
    <xf numFmtId="0" fontId="22" fillId="0" borderId="0" xfId="67" applyFont="1" applyAlignment="1">
      <alignment horizontal="left" vertical="center"/>
      <protection/>
    </xf>
    <xf numFmtId="0" fontId="28" fillId="0" borderId="0" xfId="0" applyFont="1" applyAlignment="1">
      <alignment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0" xfId="0" applyFont="1" applyBorder="1" applyAlignment="1">
      <alignment/>
    </xf>
    <xf numFmtId="3" fontId="18" fillId="0" borderId="31" xfId="0" applyNumberFormat="1" applyFont="1" applyBorder="1" applyAlignment="1">
      <alignment/>
    </xf>
    <xf numFmtId="3" fontId="18" fillId="0" borderId="32" xfId="0" applyNumberFormat="1" applyFont="1" applyBorder="1" applyAlignment="1">
      <alignment/>
    </xf>
    <xf numFmtId="3" fontId="16" fillId="0" borderId="14" xfId="0" applyNumberFormat="1" applyFont="1" applyBorder="1" applyAlignment="1">
      <alignment/>
    </xf>
    <xf numFmtId="0" fontId="27" fillId="36" borderId="33" xfId="70" applyFont="1" applyFill="1" applyBorder="1" applyAlignment="1">
      <alignment horizontal="left" vertical="center"/>
      <protection/>
    </xf>
    <xf numFmtId="0" fontId="29" fillId="19" borderId="14" xfId="67" applyFont="1" applyFill="1" applyBorder="1" applyAlignment="1">
      <alignment wrapText="1"/>
      <protection/>
    </xf>
    <xf numFmtId="0" fontId="22" fillId="0" borderId="0" xfId="67" applyFont="1" applyAlignment="1">
      <alignment horizontal="right" vertical="center"/>
      <protection/>
    </xf>
    <xf numFmtId="0" fontId="29" fillId="0" borderId="0" xfId="67" applyFont="1" applyAlignment="1">
      <alignment vertical="center"/>
      <protection/>
    </xf>
    <xf numFmtId="0" fontId="28" fillId="35" borderId="29" xfId="67" applyFont="1" applyFill="1" applyBorder="1" applyAlignment="1">
      <alignment horizontal="center" vertical="center"/>
      <protection/>
    </xf>
    <xf numFmtId="0" fontId="29" fillId="35" borderId="16" xfId="67" applyFont="1" applyFill="1" applyBorder="1" applyAlignment="1">
      <alignment/>
      <protection/>
    </xf>
    <xf numFmtId="173" fontId="22" fillId="0" borderId="14" xfId="41" applyFont="1" applyFill="1" applyBorder="1" applyAlignment="1">
      <alignment horizontal="center" vertical="center"/>
    </xf>
    <xf numFmtId="0" fontId="22" fillId="0" borderId="0" xfId="70" applyFont="1" applyAlignment="1">
      <alignment vertical="center" wrapText="1"/>
      <protection/>
    </xf>
    <xf numFmtId="173" fontId="27" fillId="0" borderId="26" xfId="41" applyFont="1" applyFill="1" applyBorder="1" applyAlignment="1">
      <alignment horizontal="center" vertical="center"/>
    </xf>
    <xf numFmtId="173" fontId="33" fillId="0" borderId="26" xfId="41" applyFont="1" applyFill="1" applyBorder="1" applyAlignment="1">
      <alignment horizontal="center" vertical="center"/>
    </xf>
    <xf numFmtId="173" fontId="22" fillId="0" borderId="26" xfId="41" applyFont="1" applyFill="1" applyBorder="1" applyAlignment="1">
      <alignment horizontal="center" vertical="center"/>
    </xf>
    <xf numFmtId="173" fontId="22" fillId="0" borderId="34" xfId="41" applyFont="1" applyFill="1" applyBorder="1" applyAlignment="1">
      <alignment horizontal="center" vertical="center"/>
    </xf>
    <xf numFmtId="173" fontId="22" fillId="0" borderId="35" xfId="41" applyFont="1" applyFill="1" applyBorder="1" applyAlignment="1">
      <alignment horizontal="center" vertical="center"/>
    </xf>
    <xf numFmtId="173" fontId="27" fillId="0" borderId="14" xfId="41" applyFont="1" applyFill="1" applyBorder="1" applyAlignment="1">
      <alignment horizontal="center" vertical="center"/>
    </xf>
    <xf numFmtId="173" fontId="27" fillId="0" borderId="15" xfId="41" applyFont="1" applyFill="1" applyBorder="1" applyAlignment="1">
      <alignment horizontal="center" vertical="center"/>
    </xf>
    <xf numFmtId="181" fontId="22" fillId="0" borderId="0" xfId="70" applyNumberFormat="1" applyFont="1" applyAlignment="1">
      <alignment vertical="center"/>
      <protection/>
    </xf>
    <xf numFmtId="181" fontId="27" fillId="0" borderId="26" xfId="70" applyNumberFormat="1" applyFont="1" applyFill="1" applyBorder="1" applyAlignment="1">
      <alignment horizontal="center" vertical="center"/>
      <protection/>
    </xf>
    <xf numFmtId="181" fontId="27" fillId="0" borderId="28" xfId="70" applyNumberFormat="1" applyFont="1" applyFill="1" applyBorder="1" applyAlignment="1">
      <alignment horizontal="center" vertical="center"/>
      <protection/>
    </xf>
    <xf numFmtId="181" fontId="22" fillId="0" borderId="34" xfId="70" applyNumberFormat="1" applyFont="1" applyFill="1" applyBorder="1" applyAlignment="1">
      <alignment horizontal="center" vertical="center"/>
      <protection/>
    </xf>
    <xf numFmtId="181" fontId="27" fillId="0" borderId="34" xfId="70" applyNumberFormat="1" applyFont="1" applyFill="1" applyBorder="1" applyAlignment="1">
      <alignment horizontal="center" vertical="center"/>
      <protection/>
    </xf>
    <xf numFmtId="181" fontId="27" fillId="0" borderId="36" xfId="70" applyNumberFormat="1" applyFont="1" applyFill="1" applyBorder="1" applyAlignment="1">
      <alignment horizontal="center" vertical="center"/>
      <protection/>
    </xf>
    <xf numFmtId="181" fontId="33" fillId="0" borderId="26" xfId="74" applyNumberFormat="1" applyFont="1" applyFill="1" applyBorder="1" applyAlignment="1">
      <alignment horizontal="center" vertical="center"/>
      <protection/>
    </xf>
    <xf numFmtId="181" fontId="33" fillId="0" borderId="37" xfId="74" applyNumberFormat="1" applyFont="1" applyFill="1" applyBorder="1" applyAlignment="1">
      <alignment horizontal="center" vertical="center"/>
      <protection/>
    </xf>
    <xf numFmtId="0" fontId="27" fillId="36" borderId="22" xfId="70" applyFont="1" applyFill="1" applyBorder="1" applyAlignment="1">
      <alignment horizontal="left" vertical="center"/>
      <protection/>
    </xf>
    <xf numFmtId="173" fontId="22" fillId="0" borderId="15" xfId="41" applyFont="1" applyFill="1" applyBorder="1" applyAlignment="1">
      <alignment horizontal="center" vertical="center"/>
    </xf>
    <xf numFmtId="180" fontId="22" fillId="0" borderId="26" xfId="70" applyNumberFormat="1" applyFont="1" applyFill="1" applyBorder="1" applyAlignment="1" quotePrefix="1">
      <alignment horizontal="center" vertical="center"/>
      <protection/>
    </xf>
    <xf numFmtId="180" fontId="22" fillId="0" borderId="14" xfId="70" applyNumberFormat="1" applyFont="1" applyFill="1" applyBorder="1" applyAlignment="1">
      <alignment horizontal="center" vertical="center"/>
      <protection/>
    </xf>
    <xf numFmtId="180" fontId="22" fillId="0" borderId="38" xfId="70" applyNumberFormat="1" applyFont="1" applyFill="1" applyBorder="1" applyAlignment="1">
      <alignment horizontal="center" vertical="center"/>
      <protection/>
    </xf>
    <xf numFmtId="180" fontId="22" fillId="0" borderId="34" xfId="70" applyNumberFormat="1" applyFont="1" applyFill="1" applyBorder="1" applyAlignment="1">
      <alignment horizontal="center" vertical="center"/>
      <protection/>
    </xf>
    <xf numFmtId="180" fontId="22" fillId="34" borderId="21" xfId="70" applyNumberFormat="1" applyFont="1" applyFill="1" applyBorder="1" applyAlignment="1" quotePrefix="1">
      <alignment horizontal="center" vertical="center"/>
      <protection/>
    </xf>
    <xf numFmtId="180" fontId="22" fillId="0" borderId="28" xfId="70" applyNumberFormat="1" applyFont="1" applyFill="1" applyBorder="1" applyAlignment="1">
      <alignment horizontal="center" vertical="center"/>
      <protection/>
    </xf>
    <xf numFmtId="180" fontId="22" fillId="34" borderId="22" xfId="70" applyNumberFormat="1" applyFont="1" applyFill="1" applyBorder="1" applyAlignment="1" quotePrefix="1">
      <alignment horizontal="center" vertical="center"/>
      <protection/>
    </xf>
    <xf numFmtId="180" fontId="27" fillId="35" borderId="39" xfId="70" applyNumberFormat="1" applyFont="1" applyFill="1" applyBorder="1" applyAlignment="1">
      <alignment horizontal="center" vertical="center"/>
      <protection/>
    </xf>
    <xf numFmtId="180" fontId="27" fillId="35" borderId="40" xfId="70" applyNumberFormat="1" applyFont="1" applyFill="1" applyBorder="1" applyAlignment="1">
      <alignment horizontal="center" vertical="center"/>
      <protection/>
    </xf>
    <xf numFmtId="181" fontId="22" fillId="0" borderId="35" xfId="70" applyNumberFormat="1" applyFont="1" applyFill="1" applyBorder="1" applyAlignment="1">
      <alignment horizontal="center" vertical="center"/>
      <protection/>
    </xf>
    <xf numFmtId="181" fontId="22" fillId="0" borderId="26" xfId="74" applyNumberFormat="1" applyFont="1" applyFill="1" applyBorder="1" applyAlignment="1">
      <alignment horizontal="center" vertical="center"/>
      <protection/>
    </xf>
    <xf numFmtId="181" fontId="22" fillId="0" borderId="14" xfId="74" applyNumberFormat="1" applyFont="1" applyFill="1" applyBorder="1" applyAlignment="1">
      <alignment horizontal="center" vertical="center"/>
      <protection/>
    </xf>
    <xf numFmtId="0" fontId="22" fillId="0" borderId="0" xfId="70" applyFont="1" applyFill="1">
      <alignment/>
      <protection/>
    </xf>
    <xf numFmtId="0" fontId="13" fillId="0" borderId="41" xfId="67" applyFont="1" applyBorder="1" applyAlignment="1">
      <alignment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49" fontId="4" fillId="0" borderId="42" xfId="0" applyNumberFormat="1" applyFont="1" applyFill="1" applyBorder="1" applyAlignment="1" applyProtection="1">
      <alignment horizontal="left"/>
      <protection/>
    </xf>
    <xf numFmtId="0" fontId="4" fillId="0" borderId="42" xfId="0" applyFont="1" applyFill="1" applyBorder="1" applyAlignment="1" applyProtection="1">
      <alignment horizontal="left"/>
      <protection/>
    </xf>
    <xf numFmtId="49" fontId="11" fillId="0" borderId="14" xfId="0" applyNumberFormat="1" applyFont="1" applyFill="1" applyBorder="1" applyAlignment="1" applyProtection="1">
      <alignment horizontal="left"/>
      <protection/>
    </xf>
    <xf numFmtId="0" fontId="11" fillId="0" borderId="14" xfId="0" applyFont="1" applyFill="1" applyBorder="1" applyAlignment="1" applyProtection="1">
      <alignment/>
      <protection/>
    </xf>
    <xf numFmtId="49" fontId="11" fillId="0" borderId="14" xfId="0" applyNumberFormat="1" applyFont="1" applyFill="1" applyBorder="1" applyAlignment="1" applyProtection="1">
      <alignment horizontal="left"/>
      <protection/>
    </xf>
    <xf numFmtId="0" fontId="11" fillId="0" borderId="14" xfId="0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left"/>
      <protection/>
    </xf>
    <xf numFmtId="0" fontId="14" fillId="0" borderId="14" xfId="0" applyFont="1" applyFill="1" applyBorder="1" applyAlignment="1" applyProtection="1">
      <alignment/>
      <protection/>
    </xf>
    <xf numFmtId="0" fontId="11" fillId="0" borderId="14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/>
      <protection/>
    </xf>
    <xf numFmtId="3" fontId="11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11" fillId="0" borderId="14" xfId="0" applyFont="1" applyFill="1" applyBorder="1" applyAlignment="1">
      <alignment wrapText="1"/>
    </xf>
    <xf numFmtId="0" fontId="22" fillId="0" borderId="26" xfId="70" applyFont="1" applyBorder="1" applyAlignment="1">
      <alignment vertical="center"/>
      <protection/>
    </xf>
    <xf numFmtId="180" fontId="22" fillId="0" borderId="14" xfId="70" applyNumberFormat="1" applyFont="1" applyFill="1" applyBorder="1" applyAlignment="1" quotePrefix="1">
      <alignment horizontal="center" vertical="center"/>
      <protection/>
    </xf>
    <xf numFmtId="0" fontId="22" fillId="0" borderId="43" xfId="70" applyFont="1" applyBorder="1" applyAlignment="1">
      <alignment vertical="center"/>
      <protection/>
    </xf>
    <xf numFmtId="180" fontId="22" fillId="0" borderId="38" xfId="70" applyNumberFormat="1" applyFont="1" applyFill="1" applyBorder="1" applyAlignment="1" quotePrefix="1">
      <alignment horizontal="center" vertical="center"/>
      <protection/>
    </xf>
    <xf numFmtId="180" fontId="22" fillId="0" borderId="44" xfId="70" applyNumberFormat="1" applyFont="1" applyFill="1" applyBorder="1" applyAlignment="1">
      <alignment horizontal="center" vertical="center"/>
      <protection/>
    </xf>
    <xf numFmtId="173" fontId="22" fillId="34" borderId="21" xfId="41" applyFont="1" applyFill="1" applyBorder="1" applyAlignment="1" quotePrefix="1">
      <alignment horizontal="center" vertical="center"/>
    </xf>
    <xf numFmtId="173" fontId="22" fillId="0" borderId="38" xfId="41" applyFont="1" applyFill="1" applyBorder="1" applyAlignment="1">
      <alignment horizontal="center" vertical="center"/>
    </xf>
    <xf numFmtId="175" fontId="15" fillId="0" borderId="0" xfId="43" applyNumberFormat="1" applyFont="1" applyFill="1" applyBorder="1" applyAlignment="1" applyProtection="1">
      <alignment shrinkToFit="1"/>
      <protection/>
    </xf>
    <xf numFmtId="175" fontId="15" fillId="0" borderId="0" xfId="43" applyNumberFormat="1" applyFont="1" applyFill="1" applyBorder="1" applyAlignment="1" applyProtection="1">
      <alignment/>
      <protection/>
    </xf>
    <xf numFmtId="175" fontId="9" fillId="0" borderId="0" xfId="0" applyNumberFormat="1" applyFont="1" applyFill="1" applyBorder="1" applyAlignment="1">
      <alignment/>
    </xf>
    <xf numFmtId="173" fontId="15" fillId="0" borderId="14" xfId="41" applyFont="1" applyFill="1" applyBorder="1" applyAlignment="1" applyProtection="1">
      <alignment shrinkToFit="1"/>
      <protection/>
    </xf>
    <xf numFmtId="0" fontId="16" fillId="0" borderId="45" xfId="0" applyFont="1" applyBorder="1" applyAlignment="1">
      <alignment/>
    </xf>
    <xf numFmtId="3" fontId="20" fillId="0" borderId="46" xfId="0" applyNumberFormat="1" applyFont="1" applyBorder="1" applyAlignment="1" applyProtection="1">
      <alignment/>
      <protection locked="0"/>
    </xf>
    <xf numFmtId="3" fontId="20" fillId="0" borderId="46" xfId="0" applyNumberFormat="1" applyFont="1" applyBorder="1" applyAlignment="1">
      <alignment/>
    </xf>
    <xf numFmtId="3" fontId="20" fillId="0" borderId="45" xfId="0" applyNumberFormat="1" applyFont="1" applyBorder="1" applyAlignment="1">
      <alignment/>
    </xf>
    <xf numFmtId="0" fontId="29" fillId="13" borderId="16" xfId="67" applyFont="1" applyFill="1" applyBorder="1" applyAlignment="1">
      <alignment horizontal="center"/>
      <protection/>
    </xf>
    <xf numFmtId="0" fontId="20" fillId="0" borderId="0" xfId="69" applyFont="1" applyFill="1" applyAlignment="1">
      <alignment horizontal="center" vertical="center" wrapText="1"/>
      <protection/>
    </xf>
    <xf numFmtId="3" fontId="9" fillId="0" borderId="0" xfId="0" applyNumberFormat="1" applyFont="1" applyFill="1" applyAlignment="1">
      <alignment/>
    </xf>
    <xf numFmtId="3" fontId="15" fillId="0" borderId="0" xfId="43" applyNumberFormat="1" applyFont="1" applyFill="1" applyBorder="1" applyAlignment="1" applyProtection="1">
      <alignment shrinkToFit="1"/>
      <protection/>
    </xf>
    <xf numFmtId="3" fontId="15" fillId="0" borderId="14" xfId="43" applyNumberFormat="1" applyFont="1" applyFill="1" applyBorder="1" applyAlignment="1" applyProtection="1">
      <alignment/>
      <protection/>
    </xf>
    <xf numFmtId="3" fontId="3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79" fontId="16" fillId="0" borderId="0" xfId="41" applyNumberFormat="1" applyFont="1" applyFill="1" applyAlignment="1">
      <alignment/>
    </xf>
    <xf numFmtId="0" fontId="17" fillId="0" borderId="47" xfId="0" applyFont="1" applyBorder="1" applyAlignment="1">
      <alignment/>
    </xf>
    <xf numFmtId="0" fontId="16" fillId="0" borderId="48" xfId="0" applyFont="1" applyBorder="1" applyAlignment="1">
      <alignment/>
    </xf>
    <xf numFmtId="0" fontId="16" fillId="0" borderId="49" xfId="0" applyFont="1" applyBorder="1" applyAlignment="1">
      <alignment/>
    </xf>
    <xf numFmtId="3" fontId="18" fillId="0" borderId="50" xfId="0" applyNumberFormat="1" applyFont="1" applyBorder="1" applyAlignment="1">
      <alignment/>
    </xf>
    <xf numFmtId="0" fontId="16" fillId="0" borderId="51" xfId="0" applyFont="1" applyBorder="1" applyAlignment="1">
      <alignment/>
    </xf>
    <xf numFmtId="0" fontId="16" fillId="0" borderId="52" xfId="0" applyFont="1" applyBorder="1" applyAlignment="1">
      <alignment/>
    </xf>
    <xf numFmtId="0" fontId="16" fillId="0" borderId="53" xfId="0" applyFont="1" applyBorder="1" applyAlignment="1" applyProtection="1">
      <alignment/>
      <protection locked="0"/>
    </xf>
    <xf numFmtId="3" fontId="18" fillId="0" borderId="54" xfId="0" applyNumberFormat="1" applyFont="1" applyBorder="1" applyAlignment="1">
      <alignment/>
    </xf>
    <xf numFmtId="0" fontId="16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0" fontId="17" fillId="0" borderId="51" xfId="0" applyFont="1" applyBorder="1" applyAlignment="1">
      <alignment/>
    </xf>
    <xf numFmtId="3" fontId="20" fillId="0" borderId="57" xfId="0" applyNumberFormat="1" applyFont="1" applyBorder="1" applyAlignment="1">
      <alignment/>
    </xf>
    <xf numFmtId="3" fontId="18" fillId="0" borderId="57" xfId="0" applyNumberFormat="1" applyFont="1" applyBorder="1" applyAlignment="1">
      <alignment/>
    </xf>
    <xf numFmtId="0" fontId="16" fillId="0" borderId="53" xfId="0" applyFont="1" applyBorder="1" applyAlignment="1">
      <alignment/>
    </xf>
    <xf numFmtId="3" fontId="18" fillId="0" borderId="58" xfId="0" applyNumberFormat="1" applyFont="1" applyBorder="1" applyAlignment="1">
      <alignment/>
    </xf>
    <xf numFmtId="0" fontId="17" fillId="0" borderId="59" xfId="0" applyFont="1" applyBorder="1" applyAlignment="1">
      <alignment/>
    </xf>
    <xf numFmtId="3" fontId="18" fillId="0" borderId="60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0" fontId="8" fillId="0" borderId="14" xfId="0" applyFont="1" applyFill="1" applyBorder="1" applyAlignment="1">
      <alignment horizontal="center"/>
    </xf>
    <xf numFmtId="3" fontId="6" fillId="0" borderId="14" xfId="0" applyNumberFormat="1" applyFont="1" applyFill="1" applyBorder="1" applyAlignment="1" applyProtection="1">
      <alignment/>
      <protection hidden="1"/>
    </xf>
    <xf numFmtId="3" fontId="6" fillId="0" borderId="14" xfId="43" applyNumberFormat="1" applyFont="1" applyFill="1" applyBorder="1" applyAlignment="1" applyProtection="1">
      <alignment/>
      <protection/>
    </xf>
    <xf numFmtId="3" fontId="6" fillId="0" borderId="14" xfId="43" applyNumberFormat="1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>
      <alignment horizontal="left"/>
    </xf>
    <xf numFmtId="3" fontId="28" fillId="0" borderId="14" xfId="0" applyNumberFormat="1" applyFont="1" applyFill="1" applyBorder="1" applyAlignment="1" applyProtection="1">
      <alignment/>
      <protection hidden="1"/>
    </xf>
    <xf numFmtId="3" fontId="6" fillId="0" borderId="14" xfId="43" applyNumberFormat="1" applyFont="1" applyFill="1" applyBorder="1" applyAlignment="1" applyProtection="1">
      <alignment horizontal="right"/>
      <protection/>
    </xf>
    <xf numFmtId="0" fontId="28" fillId="0" borderId="62" xfId="0" applyFont="1" applyFill="1" applyBorder="1" applyAlignment="1">
      <alignment horizontal="left" wrapText="1"/>
    </xf>
    <xf numFmtId="3" fontId="28" fillId="0" borderId="35" xfId="43" applyNumberFormat="1" applyFont="1" applyFill="1" applyBorder="1" applyAlignment="1" applyProtection="1">
      <alignment/>
      <protection/>
    </xf>
    <xf numFmtId="3" fontId="28" fillId="0" borderId="14" xfId="43" applyNumberFormat="1" applyFont="1" applyFill="1" applyBorder="1" applyAlignment="1" applyProtection="1">
      <alignment/>
      <protection/>
    </xf>
    <xf numFmtId="0" fontId="29" fillId="0" borderId="62" xfId="0" applyFont="1" applyFill="1" applyBorder="1" applyAlignment="1">
      <alignment horizontal="left" wrapText="1"/>
    </xf>
    <xf numFmtId="3" fontId="29" fillId="0" borderId="14" xfId="0" applyNumberFormat="1" applyFont="1" applyFill="1" applyBorder="1" applyAlignment="1" applyProtection="1">
      <alignment/>
      <protection hidden="1"/>
    </xf>
    <xf numFmtId="0" fontId="29" fillId="0" borderId="14" xfId="0" applyFont="1" applyFill="1" applyBorder="1" applyAlignment="1">
      <alignment horizontal="center" wrapText="1"/>
    </xf>
    <xf numFmtId="175" fontId="28" fillId="0" borderId="14" xfId="43" applyNumberFormat="1" applyFont="1" applyFill="1" applyBorder="1" applyAlignment="1" applyProtection="1">
      <alignment/>
      <protection/>
    </xf>
    <xf numFmtId="0" fontId="28" fillId="0" borderId="14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left"/>
    </xf>
    <xf numFmtId="203" fontId="29" fillId="0" borderId="14" xfId="41" applyNumberFormat="1" applyFont="1" applyFill="1" applyBorder="1" applyAlignment="1" applyProtection="1">
      <alignment/>
      <protection hidden="1"/>
    </xf>
    <xf numFmtId="203" fontId="29" fillId="0" borderId="14" xfId="41" applyNumberFormat="1" applyFont="1" applyFill="1" applyBorder="1" applyAlignment="1" applyProtection="1">
      <alignment horizontal="right"/>
      <protection hidden="1"/>
    </xf>
    <xf numFmtId="175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29" fillId="0" borderId="14" xfId="43" applyNumberFormat="1" applyFont="1" applyFill="1" applyBorder="1" applyAlignment="1" applyProtection="1">
      <alignment horizontal="right"/>
      <protection/>
    </xf>
    <xf numFmtId="3" fontId="28" fillId="0" borderId="14" xfId="43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>
      <alignment/>
    </xf>
    <xf numFmtId="173" fontId="29" fillId="0" borderId="14" xfId="4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 applyProtection="1">
      <alignment/>
      <protection hidden="1"/>
    </xf>
    <xf numFmtId="0" fontId="6" fillId="0" borderId="14" xfId="0" applyFont="1" applyFill="1" applyBorder="1" applyAlignment="1">
      <alignment horizontal="left"/>
    </xf>
    <xf numFmtId="3" fontId="17" fillId="0" borderId="63" xfId="69" applyNumberFormat="1" applyFont="1" applyFill="1" applyBorder="1" applyAlignment="1">
      <alignment horizontal="center" vertical="center" wrapText="1"/>
      <protection/>
    </xf>
    <xf numFmtId="49" fontId="20" fillId="0" borderId="6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 horizontal="left" wrapText="1"/>
    </xf>
    <xf numFmtId="0" fontId="20" fillId="0" borderId="14" xfId="0" applyFont="1" applyFill="1" applyBorder="1" applyAlignment="1">
      <alignment wrapText="1"/>
    </xf>
    <xf numFmtId="49" fontId="20" fillId="0" borderId="65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wrapText="1"/>
    </xf>
    <xf numFmtId="3" fontId="7" fillId="0" borderId="14" xfId="0" applyNumberFormat="1" applyFont="1" applyFill="1" applyBorder="1" applyAlignment="1">
      <alignment horizontal="left"/>
    </xf>
    <xf numFmtId="3" fontId="15" fillId="0" borderId="14" xfId="43" applyNumberFormat="1" applyFont="1" applyFill="1" applyBorder="1" applyAlignment="1" applyProtection="1">
      <alignment shrinkToFit="1"/>
      <protection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/>
    </xf>
    <xf numFmtId="3" fontId="15" fillId="0" borderId="16" xfId="43" applyNumberFormat="1" applyFont="1" applyFill="1" applyBorder="1" applyAlignment="1" applyProtection="1">
      <alignment shrinkToFit="1"/>
      <protection/>
    </xf>
    <xf numFmtId="3" fontId="29" fillId="13" borderId="17" xfId="67" applyNumberFormat="1" applyFont="1" applyFill="1" applyBorder="1" applyAlignment="1">
      <alignment horizontal="right" wrapText="1"/>
      <protection/>
    </xf>
    <xf numFmtId="0" fontId="29" fillId="0" borderId="14" xfId="67" applyFont="1" applyFill="1" applyBorder="1" applyAlignment="1">
      <alignment wrapText="1"/>
      <protection/>
    </xf>
    <xf numFmtId="0" fontId="18" fillId="0" borderId="16" xfId="67" applyFont="1" applyBorder="1" applyAlignment="1">
      <alignment horizontal="center" vertical="center" wrapText="1"/>
      <protection/>
    </xf>
    <xf numFmtId="0" fontId="18" fillId="0" borderId="16" xfId="67" applyFont="1" applyFill="1" applyBorder="1" applyAlignment="1">
      <alignment horizontal="center" vertical="center" wrapText="1"/>
      <protection/>
    </xf>
    <xf numFmtId="49" fontId="22" fillId="0" borderId="66" xfId="0" applyNumberFormat="1" applyFont="1" applyFill="1" applyBorder="1" applyAlignment="1" applyProtection="1">
      <alignment/>
      <protection locked="0"/>
    </xf>
    <xf numFmtId="3" fontId="18" fillId="0" borderId="29" xfId="67" applyNumberFormat="1" applyFont="1" applyFill="1" applyBorder="1" applyAlignment="1">
      <alignment horizontal="center" vertical="center" wrapText="1"/>
      <protection/>
    </xf>
    <xf numFmtId="0" fontId="18" fillId="0" borderId="67" xfId="67" applyFont="1" applyFill="1" applyBorder="1" applyAlignment="1">
      <alignment horizontal="center" vertical="center" wrapText="1"/>
      <protection/>
    </xf>
    <xf numFmtId="0" fontId="32" fillId="0" borderId="14" xfId="67" applyFont="1" applyFill="1" applyBorder="1">
      <alignment/>
      <protection/>
    </xf>
    <xf numFmtId="0" fontId="21" fillId="0" borderId="0" xfId="67" applyFont="1" applyAlignment="1">
      <alignment/>
      <protection/>
    </xf>
    <xf numFmtId="0" fontId="27" fillId="0" borderId="14" xfId="67" applyFont="1" applyFill="1" applyBorder="1" applyAlignment="1">
      <alignment horizontal="center" wrapText="1"/>
      <protection/>
    </xf>
    <xf numFmtId="0" fontId="29" fillId="12" borderId="14" xfId="67" applyFont="1" applyFill="1" applyBorder="1" applyAlignment="1">
      <alignment wrapText="1"/>
      <protection/>
    </xf>
    <xf numFmtId="0" fontId="22" fillId="0" borderId="14" xfId="67" applyFont="1" applyFill="1" applyBorder="1" applyAlignment="1">
      <alignment/>
      <protection/>
    </xf>
    <xf numFmtId="0" fontId="21" fillId="0" borderId="0" xfId="67" applyFont="1" applyFill="1" applyAlignment="1">
      <alignment/>
      <protection/>
    </xf>
    <xf numFmtId="0" fontId="11" fillId="0" borderId="14" xfId="67" applyFont="1" applyFill="1" applyBorder="1" applyAlignment="1">
      <alignment/>
      <protection/>
    </xf>
    <xf numFmtId="0" fontId="11" fillId="0" borderId="62" xfId="67" applyFont="1" applyFill="1" applyBorder="1" applyAlignment="1">
      <alignment/>
      <protection/>
    </xf>
    <xf numFmtId="0" fontId="11" fillId="0" borderId="14" xfId="67" applyFont="1" applyFill="1" applyBorder="1" applyAlignment="1">
      <alignment horizontal="left"/>
      <protection/>
    </xf>
    <xf numFmtId="0" fontId="21" fillId="0" borderId="14" xfId="67" applyFont="1" applyFill="1" applyBorder="1" applyAlignment="1">
      <alignment/>
      <protection/>
    </xf>
    <xf numFmtId="0" fontId="22" fillId="0" borderId="62" xfId="67" applyFont="1" applyFill="1" applyBorder="1" applyAlignment="1">
      <alignment/>
      <protection/>
    </xf>
    <xf numFmtId="0" fontId="29" fillId="12" borderId="14" xfId="67" applyFont="1" applyFill="1" applyBorder="1" applyAlignment="1">
      <alignment/>
      <protection/>
    </xf>
    <xf numFmtId="0" fontId="28" fillId="0" borderId="0" xfId="67" applyFont="1" applyAlignment="1">
      <alignment/>
      <protection/>
    </xf>
    <xf numFmtId="0" fontId="28" fillId="0" borderId="14" xfId="67" applyFont="1" applyFill="1" applyBorder="1" applyAlignment="1">
      <alignment wrapText="1"/>
      <protection/>
    </xf>
    <xf numFmtId="0" fontId="21" fillId="0" borderId="68" xfId="67" applyFont="1" applyBorder="1" applyAlignment="1">
      <alignment/>
      <protection/>
    </xf>
    <xf numFmtId="3" fontId="27" fillId="0" borderId="17" xfId="67" applyNumberFormat="1" applyFont="1" applyBorder="1" applyAlignment="1">
      <alignment/>
      <protection/>
    </xf>
    <xf numFmtId="0" fontId="36" fillId="0" borderId="0" xfId="67" applyFont="1" applyAlignment="1">
      <alignment/>
      <protection/>
    </xf>
    <xf numFmtId="3" fontId="4" fillId="0" borderId="17" xfId="0" applyNumberFormat="1" applyFont="1" applyFill="1" applyBorder="1" applyAlignment="1" applyProtection="1">
      <alignment horizontal="right"/>
      <protection/>
    </xf>
    <xf numFmtId="0" fontId="9" fillId="0" borderId="2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49" fontId="11" fillId="0" borderId="14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83" fontId="2" fillId="0" borderId="0" xfId="79" applyNumberFormat="1" applyFont="1" applyFill="1">
      <alignment/>
      <protection/>
    </xf>
    <xf numFmtId="0" fontId="12" fillId="0" borderId="0" xfId="79" applyFill="1" applyAlignment="1">
      <alignment horizontal="center"/>
      <protection/>
    </xf>
    <xf numFmtId="0" fontId="3" fillId="0" borderId="0" xfId="79" applyFont="1" applyFill="1" applyBorder="1">
      <alignment/>
      <protection/>
    </xf>
    <xf numFmtId="0" fontId="3" fillId="0" borderId="0" xfId="0" applyFont="1" applyFill="1" applyBorder="1" applyAlignment="1">
      <alignment horizontal="right"/>
    </xf>
    <xf numFmtId="0" fontId="4" fillId="0" borderId="0" xfId="79" applyFont="1" applyFill="1">
      <alignment/>
      <protection/>
    </xf>
    <xf numFmtId="0" fontId="6" fillId="0" borderId="18" xfId="79" applyFont="1" applyFill="1" applyBorder="1" applyAlignment="1">
      <alignment horizontal="left" wrapText="1"/>
      <protection/>
    </xf>
    <xf numFmtId="3" fontId="6" fillId="0" borderId="18" xfId="79" applyNumberFormat="1" applyFont="1" applyFill="1" applyBorder="1" applyAlignment="1">
      <alignment horizontal="right" wrapText="1"/>
      <protection/>
    </xf>
    <xf numFmtId="3" fontId="6" fillId="0" borderId="18" xfId="79" applyNumberFormat="1" applyFont="1" applyFill="1" applyBorder="1" applyAlignment="1">
      <alignment horizontal="center"/>
      <protection/>
    </xf>
    <xf numFmtId="0" fontId="6" fillId="0" borderId="0" xfId="79" applyFont="1" applyFill="1" applyBorder="1" applyAlignment="1">
      <alignment vertical="center" wrapText="1"/>
      <protection/>
    </xf>
    <xf numFmtId="0" fontId="3" fillId="0" borderId="0" xfId="79" applyFont="1" applyFill="1" applyAlignment="1">
      <alignment horizontal="center"/>
      <protection/>
    </xf>
    <xf numFmtId="4" fontId="3" fillId="0" borderId="0" xfId="79" applyNumberFormat="1" applyFont="1" applyFill="1">
      <alignment/>
      <protection/>
    </xf>
    <xf numFmtId="0" fontId="9" fillId="0" borderId="0" xfId="79" applyFont="1" applyFill="1">
      <alignment/>
      <protection/>
    </xf>
    <xf numFmtId="3" fontId="9" fillId="0" borderId="0" xfId="79" applyNumberFormat="1" applyFont="1" applyFill="1">
      <alignment/>
      <protection/>
    </xf>
    <xf numFmtId="173" fontId="9" fillId="0" borderId="0" xfId="41" applyFont="1" applyFill="1" applyAlignment="1">
      <alignment/>
    </xf>
    <xf numFmtId="176" fontId="3" fillId="0" borderId="0" xfId="79" applyNumberFormat="1" applyFont="1" applyFill="1">
      <alignment/>
      <protection/>
    </xf>
    <xf numFmtId="0" fontId="9" fillId="0" borderId="16" xfId="79" applyFont="1" applyFill="1" applyBorder="1" applyAlignment="1">
      <alignment horizontal="center" vertical="center"/>
      <protection/>
    </xf>
    <xf numFmtId="0" fontId="8" fillId="0" borderId="29" xfId="79" applyFont="1" applyFill="1" applyBorder="1" applyAlignment="1">
      <alignment horizontal="center" vertical="center"/>
      <protection/>
    </xf>
    <xf numFmtId="0" fontId="8" fillId="0" borderId="16" xfId="79" applyFont="1" applyFill="1" applyBorder="1" applyAlignment="1">
      <alignment horizontal="center" vertical="center"/>
      <protection/>
    </xf>
    <xf numFmtId="0" fontId="17" fillId="0" borderId="71" xfId="67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>
      <alignment/>
    </xf>
    <xf numFmtId="0" fontId="37" fillId="0" borderId="0" xfId="0" applyFont="1" applyFill="1" applyBorder="1" applyAlignment="1">
      <alignment wrapText="1"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0" fontId="17" fillId="0" borderId="2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9" fillId="0" borderId="14" xfId="0" applyFont="1" applyFill="1" applyBorder="1" applyAlignment="1">
      <alignment horizontal="center"/>
    </xf>
    <xf numFmtId="0" fontId="38" fillId="0" borderId="64" xfId="0" applyFont="1" applyFill="1" applyBorder="1" applyAlignment="1">
      <alignment horizontal="center"/>
    </xf>
    <xf numFmtId="49" fontId="39" fillId="0" borderId="14" xfId="0" applyNumberFormat="1" applyFont="1" applyFill="1" applyBorder="1" applyAlignment="1">
      <alignment/>
    </xf>
    <xf numFmtId="0" fontId="9" fillId="0" borderId="64" xfId="0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/>
    </xf>
    <xf numFmtId="49" fontId="37" fillId="0" borderId="14" xfId="0" applyNumberFormat="1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64" xfId="0" applyFont="1" applyFill="1" applyBorder="1" applyAlignment="1">
      <alignment horizontal="center"/>
    </xf>
    <xf numFmtId="3" fontId="16" fillId="0" borderId="0" xfId="0" applyNumberFormat="1" applyFont="1" applyFill="1" applyAlignment="1">
      <alignment/>
    </xf>
    <xf numFmtId="0" fontId="16" fillId="0" borderId="14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3" fontId="17" fillId="0" borderId="17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vertical="center"/>
    </xf>
    <xf numFmtId="0" fontId="9" fillId="0" borderId="14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0" fontId="17" fillId="0" borderId="67" xfId="67" applyFont="1" applyFill="1" applyBorder="1" applyAlignment="1">
      <alignment horizontal="center" vertical="center" wrapText="1"/>
      <protection/>
    </xf>
    <xf numFmtId="3" fontId="26" fillId="0" borderId="18" xfId="79" applyNumberFormat="1" applyFont="1" applyFill="1" applyBorder="1" applyAlignment="1">
      <alignment horizontal="right" wrapText="1"/>
      <protection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28" fillId="0" borderId="0" xfId="67" applyFont="1" applyFill="1">
      <alignment/>
      <protection/>
    </xf>
    <xf numFmtId="0" fontId="12" fillId="0" borderId="0" xfId="67" applyFill="1">
      <alignment/>
      <protection/>
    </xf>
    <xf numFmtId="0" fontId="12" fillId="0" borderId="0" xfId="67" applyFont="1" applyFill="1">
      <alignment/>
      <protection/>
    </xf>
    <xf numFmtId="3" fontId="12" fillId="0" borderId="0" xfId="67" applyNumberFormat="1" applyFill="1">
      <alignment/>
      <protection/>
    </xf>
    <xf numFmtId="0" fontId="23" fillId="0" borderId="0" xfId="67" applyFont="1" applyFill="1">
      <alignment/>
      <protection/>
    </xf>
    <xf numFmtId="0" fontId="22" fillId="0" borderId="42" xfId="67" applyFont="1" applyFill="1" applyBorder="1" applyAlignment="1">
      <alignment horizontal="center"/>
      <protection/>
    </xf>
    <xf numFmtId="0" fontId="22" fillId="0" borderId="42" xfId="67" applyFont="1" applyFill="1" applyBorder="1">
      <alignment/>
      <protection/>
    </xf>
    <xf numFmtId="3" fontId="27" fillId="0" borderId="42" xfId="67" applyNumberFormat="1" applyFont="1" applyFill="1" applyBorder="1">
      <alignment/>
      <protection/>
    </xf>
    <xf numFmtId="0" fontId="22" fillId="0" borderId="0" xfId="67" applyFont="1" applyFill="1">
      <alignment/>
      <protection/>
    </xf>
    <xf numFmtId="3" fontId="4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20" fillId="0" borderId="0" xfId="69" applyFont="1" applyFill="1" applyAlignment="1">
      <alignment horizontal="left" vertical="center"/>
      <protection/>
    </xf>
    <xf numFmtId="0" fontId="20" fillId="0" borderId="0" xfId="69" applyFont="1" applyFill="1" applyAlignment="1">
      <alignment vertical="center"/>
      <protection/>
    </xf>
    <xf numFmtId="0" fontId="18" fillId="0" borderId="0" xfId="69" applyFont="1" applyFill="1" applyBorder="1" applyAlignment="1">
      <alignment horizontal="center" vertical="center"/>
      <protection/>
    </xf>
    <xf numFmtId="0" fontId="18" fillId="0" borderId="0" xfId="69" applyFont="1" applyFill="1" applyAlignment="1">
      <alignment vertical="center"/>
      <protection/>
    </xf>
    <xf numFmtId="0" fontId="20" fillId="0" borderId="0" xfId="69" applyFont="1" applyFill="1" applyAlignment="1">
      <alignment horizontal="center" vertical="center"/>
      <protection/>
    </xf>
    <xf numFmtId="0" fontId="18" fillId="0" borderId="0" xfId="69" applyFont="1" applyFill="1" applyBorder="1" applyAlignment="1">
      <alignment vertical="center"/>
      <protection/>
    </xf>
    <xf numFmtId="0" fontId="20" fillId="0" borderId="0" xfId="69" applyFont="1" applyFill="1" applyBorder="1" applyAlignment="1">
      <alignment vertical="center"/>
      <protection/>
    </xf>
    <xf numFmtId="3" fontId="20" fillId="0" borderId="0" xfId="69" applyNumberFormat="1" applyFont="1" applyFill="1" applyBorder="1" applyAlignment="1">
      <alignment vertical="center"/>
      <protection/>
    </xf>
    <xf numFmtId="3" fontId="20" fillId="0" borderId="0" xfId="69" applyNumberFormat="1" applyFont="1" applyFill="1" applyAlignment="1">
      <alignment vertical="center"/>
      <protection/>
    </xf>
    <xf numFmtId="0" fontId="20" fillId="0" borderId="29" xfId="69" applyFont="1" applyFill="1" applyBorder="1" applyAlignment="1">
      <alignment vertical="center"/>
      <protection/>
    </xf>
    <xf numFmtId="3" fontId="20" fillId="0" borderId="0" xfId="69" applyNumberFormat="1" applyFont="1" applyFill="1" applyAlignment="1">
      <alignment horizontal="right" vertical="center"/>
      <protection/>
    </xf>
    <xf numFmtId="0" fontId="20" fillId="0" borderId="0" xfId="69" applyFont="1" applyFill="1" applyAlignment="1">
      <alignment horizontal="right" vertical="center"/>
      <protection/>
    </xf>
    <xf numFmtId="3" fontId="18" fillId="0" borderId="63" xfId="69" applyNumberFormat="1" applyFont="1" applyFill="1" applyBorder="1" applyAlignment="1">
      <alignment horizontal="center" vertical="center" wrapText="1"/>
      <protection/>
    </xf>
    <xf numFmtId="0" fontId="18" fillId="0" borderId="72" xfId="69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  <protection hidden="1"/>
    </xf>
    <xf numFmtId="49" fontId="6" fillId="0" borderId="6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/>
    </xf>
    <xf numFmtId="175" fontId="28" fillId="0" borderId="14" xfId="43" applyNumberFormat="1" applyFont="1" applyFill="1" applyBorder="1" applyAlignment="1" applyProtection="1">
      <alignment vertical="center"/>
      <protection/>
    </xf>
    <xf numFmtId="3" fontId="28" fillId="0" borderId="14" xfId="43" applyNumberFormat="1" applyFont="1" applyFill="1" applyBorder="1" applyAlignment="1" applyProtection="1">
      <alignment vertical="center"/>
      <protection/>
    </xf>
    <xf numFmtId="175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0" fillId="0" borderId="62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18" fillId="0" borderId="73" xfId="69" applyFont="1" applyFill="1" applyBorder="1" applyAlignment="1">
      <alignment horizontal="center" vertical="center"/>
      <protection/>
    </xf>
    <xf numFmtId="3" fontId="6" fillId="0" borderId="74" xfId="79" applyNumberFormat="1" applyFont="1" applyFill="1" applyBorder="1" applyAlignment="1" applyProtection="1">
      <alignment horizontal="right"/>
      <protection hidden="1"/>
    </xf>
    <xf numFmtId="3" fontId="6" fillId="0" borderId="75" xfId="79" applyNumberFormat="1" applyFont="1" applyFill="1" applyBorder="1" applyAlignment="1" applyProtection="1">
      <alignment horizontal="right"/>
      <protection hidden="1"/>
    </xf>
    <xf numFmtId="3" fontId="8" fillId="0" borderId="75" xfId="79" applyNumberFormat="1" applyFont="1" applyFill="1" applyBorder="1" applyAlignment="1">
      <alignment horizontal="right"/>
      <protection/>
    </xf>
    <xf numFmtId="0" fontId="3" fillId="0" borderId="75" xfId="79" applyFont="1" applyFill="1" applyBorder="1" applyAlignment="1">
      <alignment horizontal="right"/>
      <protection/>
    </xf>
    <xf numFmtId="3" fontId="6" fillId="0" borderId="75" xfId="79" applyNumberFormat="1" applyFont="1" applyFill="1" applyBorder="1" applyAlignment="1" applyProtection="1">
      <alignment horizontal="right"/>
      <protection locked="0"/>
    </xf>
    <xf numFmtId="3" fontId="8" fillId="0" borderId="75" xfId="79" applyNumberFormat="1" applyFont="1" applyFill="1" applyBorder="1" applyAlignment="1" applyProtection="1">
      <alignment horizontal="right"/>
      <protection locked="0"/>
    </xf>
    <xf numFmtId="3" fontId="8" fillId="0" borderId="76" xfId="79" applyNumberFormat="1" applyFont="1" applyFill="1" applyBorder="1" applyAlignment="1">
      <alignment horizontal="right"/>
      <protection/>
    </xf>
    <xf numFmtId="183" fontId="11" fillId="0" borderId="0" xfId="79" applyNumberFormat="1" applyFont="1" applyFill="1" applyAlignment="1">
      <alignment horizontal="left"/>
      <protection/>
    </xf>
    <xf numFmtId="0" fontId="17" fillId="0" borderId="77" xfId="67" applyFont="1" applyFill="1" applyBorder="1" applyAlignment="1">
      <alignment horizontal="center" vertical="center" wrapText="1"/>
      <protection/>
    </xf>
    <xf numFmtId="49" fontId="4" fillId="0" borderId="73" xfId="0" applyNumberFormat="1" applyFont="1" applyFill="1" applyBorder="1" applyAlignment="1">
      <alignment horizontal="center"/>
    </xf>
    <xf numFmtId="3" fontId="4" fillId="0" borderId="78" xfId="0" applyNumberFormat="1" applyFont="1" applyFill="1" applyBorder="1" applyAlignment="1">
      <alignment/>
    </xf>
    <xf numFmtId="49" fontId="4" fillId="0" borderId="64" xfId="0" applyNumberFormat="1" applyFont="1" applyFill="1" applyBorder="1" applyAlignment="1">
      <alignment horizontal="center"/>
    </xf>
    <xf numFmtId="3" fontId="4" fillId="0" borderId="75" xfId="0" applyNumberFormat="1" applyFont="1" applyFill="1" applyBorder="1" applyAlignment="1">
      <alignment/>
    </xf>
    <xf numFmtId="49" fontId="11" fillId="0" borderId="64" xfId="0" applyNumberFormat="1" applyFont="1" applyFill="1" applyBorder="1" applyAlignment="1">
      <alignment horizontal="center"/>
    </xf>
    <xf numFmtId="3" fontId="11" fillId="0" borderId="75" xfId="0" applyNumberFormat="1" applyFont="1" applyFill="1" applyBorder="1" applyAlignment="1">
      <alignment/>
    </xf>
    <xf numFmtId="3" fontId="4" fillId="0" borderId="75" xfId="0" applyNumberFormat="1" applyFont="1" applyFill="1" applyBorder="1" applyAlignment="1">
      <alignment/>
    </xf>
    <xf numFmtId="16" fontId="11" fillId="0" borderId="64" xfId="0" applyNumberFormat="1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49" fontId="11" fillId="0" borderId="64" xfId="0" applyNumberFormat="1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49" fontId="4" fillId="0" borderId="73" xfId="0" applyNumberFormat="1" applyFont="1" applyFill="1" applyBorder="1" applyAlignment="1" applyProtection="1">
      <alignment horizontal="center"/>
      <protection/>
    </xf>
    <xf numFmtId="3" fontId="4" fillId="0" borderId="79" xfId="0" applyNumberFormat="1" applyFont="1" applyFill="1" applyBorder="1" applyAlignment="1" applyProtection="1">
      <alignment horizontal="right"/>
      <protection/>
    </xf>
    <xf numFmtId="49" fontId="11" fillId="0" borderId="64" xfId="0" applyNumberFormat="1" applyFont="1" applyFill="1" applyBorder="1" applyAlignment="1" applyProtection="1">
      <alignment horizontal="center"/>
      <protection/>
    </xf>
    <xf numFmtId="3" fontId="11" fillId="0" borderId="75" xfId="0" applyNumberFormat="1" applyFont="1" applyFill="1" applyBorder="1" applyAlignment="1" applyProtection="1">
      <alignment/>
      <protection/>
    </xf>
    <xf numFmtId="49" fontId="4" fillId="0" borderId="64" xfId="0" applyNumberFormat="1" applyFont="1" applyFill="1" applyBorder="1" applyAlignment="1" applyProtection="1">
      <alignment horizontal="center"/>
      <protection/>
    </xf>
    <xf numFmtId="3" fontId="4" fillId="0" borderId="75" xfId="0" applyNumberFormat="1" applyFont="1" applyFill="1" applyBorder="1" applyAlignment="1" applyProtection="1">
      <alignment horizontal="right"/>
      <protection locked="0"/>
    </xf>
    <xf numFmtId="3" fontId="4" fillId="0" borderId="75" xfId="0" applyNumberFormat="1" applyFont="1" applyFill="1" applyBorder="1" applyAlignment="1" applyProtection="1">
      <alignment horizontal="right"/>
      <protection/>
    </xf>
    <xf numFmtId="3" fontId="4" fillId="0" borderId="75" xfId="0" applyNumberFormat="1" applyFont="1" applyFill="1" applyBorder="1" applyAlignment="1" applyProtection="1">
      <alignment/>
      <protection/>
    </xf>
    <xf numFmtId="3" fontId="4" fillId="0" borderId="75" xfId="41" applyNumberFormat="1" applyFont="1" applyFill="1" applyBorder="1" applyAlignment="1" applyProtection="1">
      <alignment horizontal="right"/>
      <protection locked="0"/>
    </xf>
    <xf numFmtId="49" fontId="11" fillId="0" borderId="65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left"/>
    </xf>
    <xf numFmtId="0" fontId="18" fillId="0" borderId="29" xfId="67" applyFont="1" applyBorder="1" applyAlignment="1">
      <alignment horizontal="center" vertical="center"/>
      <protection/>
    </xf>
    <xf numFmtId="0" fontId="18" fillId="0" borderId="17" xfId="67" applyFont="1" applyBorder="1" applyAlignment="1">
      <alignment horizontal="center" vertical="center" wrapText="1"/>
      <protection/>
    </xf>
    <xf numFmtId="16" fontId="29" fillId="19" borderId="80" xfId="67" applyNumberFormat="1" applyFont="1" applyFill="1" applyBorder="1" applyAlignment="1">
      <alignment horizontal="left"/>
      <protection/>
    </xf>
    <xf numFmtId="3" fontId="29" fillId="19" borderId="74" xfId="67" applyNumberFormat="1" applyFont="1" applyFill="1" applyBorder="1" applyAlignment="1">
      <alignment horizontal="right" wrapText="1"/>
      <protection/>
    </xf>
    <xf numFmtId="16" fontId="28" fillId="0" borderId="64" xfId="67" applyNumberFormat="1" applyFont="1" applyBorder="1" applyAlignment="1">
      <alignment horizontal="left"/>
      <protection/>
    </xf>
    <xf numFmtId="3" fontId="28" fillId="0" borderId="75" xfId="67" applyNumberFormat="1" applyFont="1" applyBorder="1" applyAlignment="1">
      <alignment wrapText="1"/>
      <protection/>
    </xf>
    <xf numFmtId="0" fontId="28" fillId="0" borderId="64" xfId="67" applyFont="1" applyBorder="1" applyAlignment="1">
      <alignment horizontal="left"/>
      <protection/>
    </xf>
    <xf numFmtId="0" fontId="29" fillId="19" borderId="64" xfId="67" applyFont="1" applyFill="1" applyBorder="1" applyAlignment="1">
      <alignment horizontal="left"/>
      <protection/>
    </xf>
    <xf numFmtId="3" fontId="29" fillId="19" borderId="75" xfId="67" applyNumberFormat="1" applyFont="1" applyFill="1" applyBorder="1" applyAlignment="1">
      <alignment horizontal="right" wrapText="1"/>
      <protection/>
    </xf>
    <xf numFmtId="14" fontId="28" fillId="0" borderId="64" xfId="67" applyNumberFormat="1" applyFont="1" applyBorder="1" applyAlignment="1">
      <alignment horizontal="left"/>
      <protection/>
    </xf>
    <xf numFmtId="0" fontId="29" fillId="0" borderId="64" xfId="67" applyFont="1" applyBorder="1" applyAlignment="1">
      <alignment horizontal="left" wrapText="1"/>
      <protection/>
    </xf>
    <xf numFmtId="3" fontId="29" fillId="0" borderId="75" xfId="67" applyNumberFormat="1" applyFont="1" applyBorder="1" applyAlignment="1">
      <alignment wrapText="1"/>
      <protection/>
    </xf>
    <xf numFmtId="16" fontId="29" fillId="0" borderId="64" xfId="67" applyNumberFormat="1" applyFont="1" applyBorder="1" applyAlignment="1">
      <alignment horizontal="left"/>
      <protection/>
    </xf>
    <xf numFmtId="3" fontId="29" fillId="19" borderId="75" xfId="67" applyNumberFormat="1" applyFont="1" applyFill="1" applyBorder="1" applyAlignment="1">
      <alignment wrapText="1"/>
      <protection/>
    </xf>
    <xf numFmtId="0" fontId="28" fillId="0" borderId="64" xfId="67" applyFont="1" applyBorder="1" applyAlignment="1">
      <alignment wrapText="1"/>
      <protection/>
    </xf>
    <xf numFmtId="16" fontId="29" fillId="19" borderId="64" xfId="67" applyNumberFormat="1" applyFont="1" applyFill="1" applyBorder="1" applyAlignment="1">
      <alignment horizontal="left"/>
      <protection/>
    </xf>
    <xf numFmtId="0" fontId="28" fillId="0" borderId="65" xfId="67" applyFont="1" applyBorder="1" applyAlignment="1">
      <alignment horizontal="left"/>
      <protection/>
    </xf>
    <xf numFmtId="0" fontId="29" fillId="13" borderId="29" xfId="67" applyFont="1" applyFill="1" applyBorder="1" applyAlignment="1">
      <alignment horizontal="center"/>
      <protection/>
    </xf>
    <xf numFmtId="49" fontId="29" fillId="0" borderId="64" xfId="67" applyNumberFormat="1" applyFont="1" applyFill="1" applyBorder="1" applyAlignment="1">
      <alignment horizontal="left"/>
      <protection/>
    </xf>
    <xf numFmtId="3" fontId="29" fillId="0" borderId="75" xfId="67" applyNumberFormat="1" applyFont="1" applyFill="1" applyBorder="1" applyAlignment="1">
      <alignment wrapText="1"/>
      <protection/>
    </xf>
    <xf numFmtId="3" fontId="27" fillId="35" borderId="17" xfId="67" applyNumberFormat="1" applyFont="1" applyFill="1" applyBorder="1" applyAlignment="1">
      <alignment horizontal="right"/>
      <protection/>
    </xf>
    <xf numFmtId="173" fontId="2" fillId="0" borderId="14" xfId="41" applyFont="1" applyFill="1" applyBorder="1" applyAlignment="1" applyProtection="1">
      <alignment horizontal="center" shrinkToFit="1"/>
      <protection/>
    </xf>
    <xf numFmtId="173" fontId="15" fillId="0" borderId="14" xfId="4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3" fontId="17" fillId="0" borderId="81" xfId="69" applyNumberFormat="1" applyFont="1" applyFill="1" applyBorder="1" applyAlignment="1">
      <alignment horizontal="center" vertical="center" wrapText="1"/>
      <protection/>
    </xf>
    <xf numFmtId="0" fontId="2" fillId="0" borderId="64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49" fontId="5" fillId="0" borderId="64" xfId="0" applyNumberFormat="1" applyFont="1" applyFill="1" applyBorder="1" applyAlignment="1">
      <alignment horizontal="center"/>
    </xf>
    <xf numFmtId="3" fontId="2" fillId="0" borderId="75" xfId="43" applyNumberFormat="1" applyFont="1" applyFill="1" applyBorder="1" applyAlignment="1" applyProtection="1">
      <alignment shrinkToFit="1"/>
      <protection/>
    </xf>
    <xf numFmtId="3" fontId="2" fillId="0" borderId="75" xfId="43" applyNumberFormat="1" applyFont="1" applyFill="1" applyBorder="1" applyAlignment="1" applyProtection="1">
      <alignment/>
      <protection/>
    </xf>
    <xf numFmtId="49" fontId="5" fillId="0" borderId="64" xfId="0" applyNumberFormat="1" applyFont="1" applyFill="1" applyBorder="1" applyAlignment="1">
      <alignment horizontal="center"/>
    </xf>
    <xf numFmtId="49" fontId="80" fillId="0" borderId="64" xfId="76" applyNumberFormat="1" applyFont="1" applyFill="1" applyBorder="1" applyAlignment="1">
      <alignment horizontal="center"/>
      <protection/>
    </xf>
    <xf numFmtId="3" fontId="7" fillId="0" borderId="64" xfId="0" applyNumberFormat="1" applyFont="1" applyFill="1" applyBorder="1" applyAlignment="1">
      <alignment horizontal="center"/>
    </xf>
    <xf numFmtId="3" fontId="15" fillId="0" borderId="75" xfId="43" applyNumberFormat="1" applyFont="1" applyFill="1" applyBorder="1" applyAlignment="1" applyProtection="1">
      <alignment shrinkToFit="1"/>
      <protection/>
    </xf>
    <xf numFmtId="0" fontId="7" fillId="0" borderId="64" xfId="0" applyFont="1" applyFill="1" applyBorder="1" applyAlignment="1">
      <alignment horizontal="center"/>
    </xf>
    <xf numFmtId="175" fontId="2" fillId="0" borderId="75" xfId="43" applyNumberFormat="1" applyFont="1" applyFill="1" applyBorder="1" applyAlignment="1" applyProtection="1">
      <alignment shrinkToFit="1"/>
      <protection/>
    </xf>
    <xf numFmtId="49" fontId="5" fillId="0" borderId="64" xfId="0" applyNumberFormat="1" applyFont="1" applyFill="1" applyBorder="1" applyAlignment="1">
      <alignment horizontal="center" vertical="center"/>
    </xf>
    <xf numFmtId="173" fontId="15" fillId="0" borderId="75" xfId="41" applyFont="1" applyFill="1" applyBorder="1" applyAlignment="1" applyProtection="1">
      <alignment horizontal="center"/>
      <protection/>
    </xf>
    <xf numFmtId="3" fontId="15" fillId="0" borderId="75" xfId="43" applyNumberFormat="1" applyFont="1" applyFill="1" applyBorder="1" applyAlignment="1" applyProtection="1">
      <alignment shrinkToFit="1"/>
      <protection/>
    </xf>
    <xf numFmtId="173" fontId="15" fillId="0" borderId="75" xfId="41" applyFont="1" applyFill="1" applyBorder="1" applyAlignment="1" applyProtection="1">
      <alignment shrinkToFit="1"/>
      <protection/>
    </xf>
    <xf numFmtId="173" fontId="15" fillId="0" borderId="76" xfId="41" applyFont="1" applyFill="1" applyBorder="1" applyAlignment="1" applyProtection="1">
      <alignment shrinkToFit="1"/>
      <protection/>
    </xf>
    <xf numFmtId="3" fontId="15" fillId="0" borderId="17" xfId="43" applyNumberFormat="1" applyFont="1" applyFill="1" applyBorder="1" applyAlignment="1" applyProtection="1">
      <alignment shrinkToFit="1"/>
      <protection/>
    </xf>
    <xf numFmtId="173" fontId="29" fillId="0" borderId="14" xfId="41" applyFont="1" applyFill="1" applyBorder="1" applyAlignment="1" applyProtection="1">
      <alignment horizontal="center"/>
      <protection hidden="1"/>
    </xf>
    <xf numFmtId="173" fontId="29" fillId="0" borderId="14" xfId="41" applyFont="1" applyFill="1" applyBorder="1" applyAlignment="1" applyProtection="1">
      <alignment horizontal="center"/>
      <protection/>
    </xf>
    <xf numFmtId="173" fontId="28" fillId="0" borderId="14" xfId="41" applyFont="1" applyFill="1" applyBorder="1" applyAlignment="1" applyProtection="1">
      <alignment horizontal="center"/>
      <protection/>
    </xf>
    <xf numFmtId="0" fontId="5" fillId="0" borderId="80" xfId="0" applyFont="1" applyFill="1" applyBorder="1" applyAlignment="1" applyProtection="1">
      <alignment horizontal="center"/>
      <protection hidden="1"/>
    </xf>
    <xf numFmtId="3" fontId="6" fillId="0" borderId="75" xfId="43" applyNumberFormat="1" applyFont="1" applyFill="1" applyBorder="1" applyAlignment="1" applyProtection="1">
      <alignment/>
      <protection/>
    </xf>
    <xf numFmtId="49" fontId="6" fillId="0" borderId="64" xfId="0" applyNumberFormat="1" applyFont="1" applyFill="1" applyBorder="1" applyAlignment="1">
      <alignment horizontal="center"/>
    </xf>
    <xf numFmtId="49" fontId="81" fillId="0" borderId="64" xfId="76" applyNumberFormat="1" applyFont="1" applyFill="1" applyBorder="1" applyAlignment="1">
      <alignment horizontal="center"/>
      <protection/>
    </xf>
    <xf numFmtId="3" fontId="28" fillId="0" borderId="75" xfId="43" applyNumberFormat="1" applyFont="1" applyFill="1" applyBorder="1" applyAlignment="1" applyProtection="1">
      <alignment/>
      <protection/>
    </xf>
    <xf numFmtId="3" fontId="29" fillId="0" borderId="75" xfId="0" applyNumberFormat="1" applyFont="1" applyFill="1" applyBorder="1" applyAlignment="1" applyProtection="1">
      <alignment/>
      <protection hidden="1"/>
    </xf>
    <xf numFmtId="175" fontId="28" fillId="0" borderId="75" xfId="43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/>
    </xf>
    <xf numFmtId="49" fontId="6" fillId="0" borderId="64" xfId="0" applyNumberFormat="1" applyFont="1" applyFill="1" applyBorder="1" applyAlignment="1">
      <alignment horizontal="center" vertical="center"/>
    </xf>
    <xf numFmtId="175" fontId="28" fillId="0" borderId="75" xfId="43" applyNumberFormat="1" applyFont="1" applyFill="1" applyBorder="1" applyAlignment="1" applyProtection="1">
      <alignment vertical="center"/>
      <protection/>
    </xf>
    <xf numFmtId="0" fontId="18" fillId="0" borderId="64" xfId="0" applyFont="1" applyFill="1" applyBorder="1" applyAlignment="1">
      <alignment horizontal="center"/>
    </xf>
    <xf numFmtId="173" fontId="29" fillId="0" borderId="75" xfId="41" applyFont="1" applyFill="1" applyBorder="1" applyAlignment="1" applyProtection="1">
      <alignment horizontal="center"/>
      <protection hidden="1"/>
    </xf>
    <xf numFmtId="3" fontId="29" fillId="0" borderId="75" xfId="43" applyNumberFormat="1" applyFont="1" applyFill="1" applyBorder="1" applyAlignment="1" applyProtection="1">
      <alignment horizontal="right"/>
      <protection/>
    </xf>
    <xf numFmtId="3" fontId="28" fillId="0" borderId="75" xfId="43" applyNumberFormat="1" applyFont="1" applyFill="1" applyBorder="1" applyAlignment="1" applyProtection="1">
      <alignment horizontal="right"/>
      <protection/>
    </xf>
    <xf numFmtId="3" fontId="29" fillId="0" borderId="63" xfId="43" applyNumberFormat="1" applyFont="1" applyFill="1" applyBorder="1" applyAlignment="1" applyProtection="1">
      <alignment horizontal="right"/>
      <protection/>
    </xf>
    <xf numFmtId="3" fontId="29" fillId="0" borderId="81" xfId="43" applyNumberFormat="1" applyFont="1" applyFill="1" applyBorder="1" applyAlignment="1" applyProtection="1">
      <alignment horizontal="right"/>
      <protection/>
    </xf>
    <xf numFmtId="0" fontId="11" fillId="0" borderId="0" xfId="0" applyFont="1" applyFill="1" applyAlignment="1">
      <alignment horizontal="left"/>
    </xf>
    <xf numFmtId="3" fontId="18" fillId="0" borderId="14" xfId="69" applyNumberFormat="1" applyFont="1" applyFill="1" applyBorder="1" applyAlignment="1">
      <alignment horizontal="right"/>
      <protection/>
    </xf>
    <xf numFmtId="3" fontId="18" fillId="0" borderId="42" xfId="69" applyNumberFormat="1" applyFont="1" applyFill="1" applyBorder="1" applyAlignment="1">
      <alignment/>
      <protection/>
    </xf>
    <xf numFmtId="3" fontId="18" fillId="0" borderId="82" xfId="69" applyNumberFormat="1" applyFont="1" applyFill="1" applyBorder="1" applyAlignment="1">
      <alignment/>
      <protection/>
    </xf>
    <xf numFmtId="3" fontId="20" fillId="0" borderId="14" xfId="69" applyNumberFormat="1" applyFont="1" applyFill="1" applyBorder="1" applyAlignment="1">
      <alignment horizontal="right"/>
      <protection/>
    </xf>
    <xf numFmtId="3" fontId="20" fillId="0" borderId="14" xfId="69" applyNumberFormat="1" applyFont="1" applyFill="1" applyBorder="1" applyAlignment="1">
      <alignment/>
      <protection/>
    </xf>
    <xf numFmtId="3" fontId="18" fillId="0" borderId="63" xfId="69" applyNumberFormat="1" applyFont="1" applyFill="1" applyBorder="1" applyAlignment="1">
      <alignment horizontal="right"/>
      <protection/>
    </xf>
    <xf numFmtId="3" fontId="18" fillId="0" borderId="63" xfId="69" applyNumberFormat="1" applyFont="1" applyFill="1" applyBorder="1" applyAlignment="1">
      <alignment/>
      <protection/>
    </xf>
    <xf numFmtId="3" fontId="18" fillId="0" borderId="83" xfId="69" applyNumberFormat="1" applyFont="1" applyFill="1" applyBorder="1" applyAlignment="1">
      <alignment horizontal="right"/>
      <protection/>
    </xf>
    <xf numFmtId="0" fontId="18" fillId="0" borderId="84" xfId="69" applyFont="1" applyFill="1" applyBorder="1" applyAlignment="1">
      <alignment/>
      <protection/>
    </xf>
    <xf numFmtId="0" fontId="20" fillId="0" borderId="14" xfId="69" applyFont="1" applyFill="1" applyBorder="1" applyAlignment="1">
      <alignment/>
      <protection/>
    </xf>
    <xf numFmtId="0" fontId="18" fillId="0" borderId="14" xfId="69" applyFont="1" applyFill="1" applyBorder="1" applyAlignment="1">
      <alignment/>
      <protection/>
    </xf>
    <xf numFmtId="0" fontId="18" fillId="0" borderId="63" xfId="69" applyFont="1" applyFill="1" applyBorder="1" applyAlignment="1">
      <alignment/>
      <protection/>
    </xf>
    <xf numFmtId="0" fontId="18" fillId="0" borderId="85" xfId="69" applyFont="1" applyFill="1" applyBorder="1" applyAlignment="1">
      <alignment/>
      <protection/>
    </xf>
    <xf numFmtId="3" fontId="18" fillId="0" borderId="81" xfId="69" applyNumberFormat="1" applyFont="1" applyFill="1" applyBorder="1" applyAlignment="1">
      <alignment horizontal="center" vertical="center" wrapText="1"/>
      <protection/>
    </xf>
    <xf numFmtId="0" fontId="20" fillId="0" borderId="80" xfId="69" applyFont="1" applyFill="1" applyBorder="1" applyAlignment="1">
      <alignment horizontal="center" vertical="center"/>
      <protection/>
    </xf>
    <xf numFmtId="0" fontId="18" fillId="0" borderId="64" xfId="69" applyFont="1" applyFill="1" applyBorder="1" applyAlignment="1">
      <alignment horizontal="center" vertical="center"/>
      <protection/>
    </xf>
    <xf numFmtId="173" fontId="18" fillId="0" borderId="42" xfId="41" applyFont="1" applyFill="1" applyBorder="1" applyAlignment="1">
      <alignment horizontal="center"/>
    </xf>
    <xf numFmtId="173" fontId="20" fillId="0" borderId="14" xfId="41" applyFont="1" applyFill="1" applyBorder="1" applyAlignment="1">
      <alignment horizontal="center"/>
    </xf>
    <xf numFmtId="173" fontId="18" fillId="0" borderId="14" xfId="41" applyFont="1" applyFill="1" applyBorder="1" applyAlignment="1">
      <alignment horizontal="center"/>
    </xf>
    <xf numFmtId="173" fontId="18" fillId="0" borderId="63" xfId="41" applyFont="1" applyFill="1" applyBorder="1" applyAlignment="1">
      <alignment horizontal="center"/>
    </xf>
    <xf numFmtId="173" fontId="18" fillId="0" borderId="77" xfId="41" applyFont="1" applyFill="1" applyBorder="1" applyAlignment="1">
      <alignment horizontal="center"/>
    </xf>
    <xf numFmtId="173" fontId="20" fillId="0" borderId="75" xfId="41" applyFont="1" applyFill="1" applyBorder="1" applyAlignment="1">
      <alignment horizontal="center"/>
    </xf>
    <xf numFmtId="173" fontId="18" fillId="0" borderId="75" xfId="41" applyFont="1" applyFill="1" applyBorder="1" applyAlignment="1">
      <alignment horizontal="center"/>
    </xf>
    <xf numFmtId="173" fontId="18" fillId="0" borderId="81" xfId="41" applyFont="1" applyFill="1" applyBorder="1" applyAlignment="1">
      <alignment horizontal="center"/>
    </xf>
    <xf numFmtId="173" fontId="18" fillId="0" borderId="86" xfId="41" applyFont="1" applyFill="1" applyBorder="1" applyAlignment="1">
      <alignment horizontal="center"/>
    </xf>
    <xf numFmtId="0" fontId="18" fillId="0" borderId="73" xfId="69" applyFont="1" applyFill="1" applyBorder="1" applyAlignment="1">
      <alignment horizontal="center"/>
      <protection/>
    </xf>
    <xf numFmtId="0" fontId="20" fillId="0" borderId="80" xfId="69" applyFont="1" applyFill="1" applyBorder="1" applyAlignment="1">
      <alignment horizontal="center"/>
      <protection/>
    </xf>
    <xf numFmtId="0" fontId="18" fillId="0" borderId="64" xfId="69" applyFont="1" applyFill="1" applyBorder="1" applyAlignment="1">
      <alignment horizontal="center"/>
      <protection/>
    </xf>
    <xf numFmtId="0" fontId="20" fillId="0" borderId="64" xfId="69" applyFont="1" applyFill="1" applyBorder="1" applyAlignment="1">
      <alignment horizontal="center"/>
      <protection/>
    </xf>
    <xf numFmtId="0" fontId="18" fillId="0" borderId="87" xfId="69" applyFont="1" applyFill="1" applyBorder="1" applyAlignment="1">
      <alignment horizontal="center"/>
      <protection/>
    </xf>
    <xf numFmtId="0" fontId="18" fillId="0" borderId="65" xfId="69" applyFont="1" applyFill="1" applyBorder="1" applyAlignment="1">
      <alignment horizontal="center" vertical="center"/>
      <protection/>
    </xf>
    <xf numFmtId="3" fontId="18" fillId="0" borderId="14" xfId="69" applyNumberFormat="1" applyFont="1" applyFill="1" applyBorder="1" applyAlignment="1">
      <alignment horizontal="right" wrapText="1"/>
      <protection/>
    </xf>
    <xf numFmtId="3" fontId="18" fillId="0" borderId="42" xfId="69" applyNumberFormat="1" applyFont="1" applyFill="1" applyBorder="1" applyAlignment="1">
      <alignment horizontal="right" wrapText="1"/>
      <protection/>
    </xf>
    <xf numFmtId="3" fontId="18" fillId="0" borderId="42" xfId="69" applyNumberFormat="1" applyFont="1" applyFill="1" applyBorder="1" applyAlignment="1">
      <alignment horizontal="right"/>
      <protection/>
    </xf>
    <xf numFmtId="3" fontId="18" fillId="0" borderId="79" xfId="69" applyNumberFormat="1" applyFont="1" applyFill="1" applyBorder="1" applyAlignment="1">
      <alignment horizontal="right"/>
      <protection/>
    </xf>
    <xf numFmtId="3" fontId="20" fillId="0" borderId="14" xfId="69" applyNumberFormat="1" applyFont="1" applyFill="1" applyBorder="1" applyAlignment="1">
      <alignment horizontal="right" wrapText="1"/>
      <protection/>
    </xf>
    <xf numFmtId="3" fontId="20" fillId="0" borderId="75" xfId="69" applyNumberFormat="1" applyFont="1" applyFill="1" applyBorder="1" applyAlignment="1">
      <alignment horizontal="right"/>
      <protection/>
    </xf>
    <xf numFmtId="3" fontId="18" fillId="0" borderId="75" xfId="69" applyNumberFormat="1" applyFont="1" applyFill="1" applyBorder="1" applyAlignment="1">
      <alignment horizontal="right" wrapText="1"/>
      <protection/>
    </xf>
    <xf numFmtId="3" fontId="20" fillId="0" borderId="75" xfId="69" applyNumberFormat="1" applyFont="1" applyFill="1" applyBorder="1" applyAlignment="1">
      <alignment horizontal="right" wrapText="1"/>
      <protection/>
    </xf>
    <xf numFmtId="3" fontId="18" fillId="0" borderId="75" xfId="69" applyNumberFormat="1" applyFont="1" applyFill="1" applyBorder="1" applyAlignment="1">
      <alignment horizontal="right"/>
      <protection/>
    </xf>
    <xf numFmtId="3" fontId="18" fillId="0" borderId="63" xfId="69" applyNumberFormat="1" applyFont="1" applyFill="1" applyBorder="1" applyAlignment="1">
      <alignment horizontal="right" wrapText="1"/>
      <protection/>
    </xf>
    <xf numFmtId="3" fontId="18" fillId="0" borderId="81" xfId="69" applyNumberFormat="1" applyFont="1" applyFill="1" applyBorder="1" applyAlignment="1">
      <alignment horizontal="right"/>
      <protection/>
    </xf>
    <xf numFmtId="3" fontId="18" fillId="0" borderId="88" xfId="69" applyNumberFormat="1" applyFont="1" applyFill="1" applyBorder="1" applyAlignment="1">
      <alignment horizontal="right"/>
      <protection/>
    </xf>
    <xf numFmtId="3" fontId="18" fillId="0" borderId="89" xfId="69" applyNumberFormat="1" applyFont="1" applyFill="1" applyBorder="1" applyAlignment="1">
      <alignment horizontal="right"/>
      <protection/>
    </xf>
    <xf numFmtId="3" fontId="18" fillId="0" borderId="16" xfId="69" applyNumberFormat="1" applyFont="1" applyFill="1" applyBorder="1" applyAlignment="1">
      <alignment horizontal="right"/>
      <protection/>
    </xf>
    <xf numFmtId="0" fontId="18" fillId="0" borderId="42" xfId="69" applyFont="1" applyFill="1" applyBorder="1" applyAlignment="1">
      <alignment/>
      <protection/>
    </xf>
    <xf numFmtId="0" fontId="18" fillId="0" borderId="16" xfId="69" applyFont="1" applyFill="1" applyBorder="1" applyAlignment="1">
      <alignment/>
      <protection/>
    </xf>
    <xf numFmtId="173" fontId="18" fillId="0" borderId="88" xfId="41" applyFont="1" applyFill="1" applyBorder="1" applyAlignment="1">
      <alignment horizontal="center"/>
    </xf>
    <xf numFmtId="173" fontId="20" fillId="0" borderId="14" xfId="41" applyFont="1" applyFill="1" applyBorder="1" applyAlignment="1">
      <alignment horizontal="center" wrapText="1"/>
    </xf>
    <xf numFmtId="0" fontId="18" fillId="0" borderId="63" xfId="69" applyFont="1" applyFill="1" applyBorder="1" applyAlignment="1">
      <alignment horizontal="center" vertical="center" wrapText="1"/>
      <protection/>
    </xf>
    <xf numFmtId="0" fontId="27" fillId="0" borderId="18" xfId="67" applyFont="1" applyFill="1" applyBorder="1" applyAlignment="1">
      <alignment horizontal="center" wrapText="1"/>
      <protection/>
    </xf>
    <xf numFmtId="0" fontId="27" fillId="0" borderId="29" xfId="67" applyFont="1" applyFill="1" applyBorder="1" applyAlignment="1">
      <alignment horizontal="center" vertical="center" wrapText="1"/>
      <protection/>
    </xf>
    <xf numFmtId="0" fontId="18" fillId="0" borderId="16" xfId="67" applyFont="1" applyFill="1" applyBorder="1" applyAlignment="1">
      <alignment horizontal="center" vertical="center"/>
      <protection/>
    </xf>
    <xf numFmtId="0" fontId="18" fillId="0" borderId="17" xfId="67" applyFont="1" applyFill="1" applyBorder="1" applyAlignment="1">
      <alignment horizontal="center" vertical="center" wrapText="1"/>
      <protection/>
    </xf>
    <xf numFmtId="0" fontId="22" fillId="0" borderId="80" xfId="67" applyFont="1" applyFill="1" applyBorder="1" applyAlignment="1">
      <alignment wrapText="1"/>
      <protection/>
    </xf>
    <xf numFmtId="3" fontId="27" fillId="0" borderId="74" xfId="67" applyNumberFormat="1" applyFont="1" applyFill="1" applyBorder="1" applyAlignment="1">
      <alignment horizontal="center" wrapText="1"/>
      <protection/>
    </xf>
    <xf numFmtId="0" fontId="29" fillId="12" borderId="64" xfId="67" applyFont="1" applyFill="1" applyBorder="1" applyAlignment="1">
      <alignment horizontal="center" wrapText="1"/>
      <protection/>
    </xf>
    <xf numFmtId="3" fontId="29" fillId="12" borderId="75" xfId="67" applyNumberFormat="1" applyFont="1" applyFill="1" applyBorder="1" applyAlignment="1">
      <alignment wrapText="1"/>
      <protection/>
    </xf>
    <xf numFmtId="0" fontId="22" fillId="0" borderId="64" xfId="67" applyFont="1" applyFill="1" applyBorder="1" applyAlignment="1">
      <alignment/>
      <protection/>
    </xf>
    <xf numFmtId="3" fontId="4" fillId="0" borderId="75" xfId="67" applyNumberFormat="1" applyFont="1" applyFill="1" applyBorder="1" applyAlignment="1">
      <alignment/>
      <protection/>
    </xf>
    <xf numFmtId="0" fontId="22" fillId="0" borderId="64" xfId="67" applyFont="1" applyFill="1" applyBorder="1" applyAlignment="1">
      <alignment horizontal="center"/>
      <protection/>
    </xf>
    <xf numFmtId="3" fontId="11" fillId="0" borderId="75" xfId="67" applyNumberFormat="1" applyFont="1" applyFill="1" applyBorder="1" applyAlignment="1">
      <alignment/>
      <protection/>
    </xf>
    <xf numFmtId="0" fontId="22" fillId="0" borderId="64" xfId="67" applyFont="1" applyFill="1" applyBorder="1" applyAlignment="1">
      <alignment horizontal="center" wrapText="1"/>
      <protection/>
    </xf>
    <xf numFmtId="3" fontId="21" fillId="0" borderId="75" xfId="67" applyNumberFormat="1" applyFont="1" applyFill="1" applyBorder="1" applyAlignment="1">
      <alignment/>
      <protection/>
    </xf>
    <xf numFmtId="3" fontId="22" fillId="0" borderId="75" xfId="67" applyNumberFormat="1" applyFont="1" applyFill="1" applyBorder="1" applyAlignment="1">
      <alignment/>
      <protection/>
    </xf>
    <xf numFmtId="0" fontId="22" fillId="0" borderId="0" xfId="0" applyFont="1" applyFill="1" applyBorder="1" applyAlignment="1" applyProtection="1">
      <alignment/>
      <protection locked="0"/>
    </xf>
    <xf numFmtId="0" fontId="29" fillId="12" borderId="64" xfId="67" applyFont="1" applyFill="1" applyBorder="1" applyAlignment="1">
      <alignment horizontal="center"/>
      <protection/>
    </xf>
    <xf numFmtId="3" fontId="29" fillId="12" borderId="75" xfId="67" applyNumberFormat="1" applyFont="1" applyFill="1" applyBorder="1" applyAlignment="1">
      <alignment/>
      <protection/>
    </xf>
    <xf numFmtId="0" fontId="35" fillId="0" borderId="64" xfId="67" applyFont="1" applyFill="1" applyBorder="1" applyAlignment="1">
      <alignment/>
      <protection/>
    </xf>
    <xf numFmtId="203" fontId="4" fillId="0" borderId="75" xfId="46" applyNumberFormat="1" applyFont="1" applyFill="1" applyBorder="1" applyAlignment="1">
      <alignment horizontal="right"/>
    </xf>
    <xf numFmtId="0" fontId="22" fillId="0" borderId="90" xfId="67" applyFont="1" applyBorder="1" applyAlignment="1">
      <alignment horizontal="center"/>
      <protection/>
    </xf>
    <xf numFmtId="3" fontId="13" fillId="0" borderId="91" xfId="67" applyNumberFormat="1" applyFont="1" applyBorder="1" applyAlignment="1">
      <alignment/>
      <protection/>
    </xf>
    <xf numFmtId="0" fontId="22" fillId="0" borderId="64" xfId="67" applyFont="1" applyBorder="1" applyAlignment="1">
      <alignment/>
      <protection/>
    </xf>
    <xf numFmtId="3" fontId="27" fillId="0" borderId="75" xfId="67" applyNumberFormat="1" applyFont="1" applyFill="1" applyBorder="1" applyAlignment="1">
      <alignment horizontal="center" wrapText="1"/>
      <protection/>
    </xf>
    <xf numFmtId="0" fontId="28" fillId="0" borderId="64" xfId="67" applyFont="1" applyFill="1" applyBorder="1" applyAlignment="1">
      <alignment/>
      <protection/>
    </xf>
    <xf numFmtId="0" fontId="22" fillId="0" borderId="92" xfId="67" applyFont="1" applyBorder="1" applyAlignment="1">
      <alignment horizontal="center"/>
      <protection/>
    </xf>
    <xf numFmtId="3" fontId="21" fillId="0" borderId="93" xfId="67" applyNumberFormat="1" applyFont="1" applyFill="1" applyBorder="1" applyAlignment="1">
      <alignment/>
      <protection/>
    </xf>
    <xf numFmtId="173" fontId="11" fillId="0" borderId="75" xfId="41" applyFont="1" applyFill="1" applyBorder="1" applyAlignment="1">
      <alignment horizontal="center"/>
    </xf>
    <xf numFmtId="3" fontId="27" fillId="0" borderId="17" xfId="67" applyNumberFormat="1" applyFont="1" applyFill="1" applyBorder="1" applyAlignment="1">
      <alignment horizontal="right"/>
      <protection/>
    </xf>
    <xf numFmtId="0" fontId="22" fillId="0" borderId="65" xfId="67" applyFont="1" applyFill="1" applyBorder="1" applyAlignment="1">
      <alignment horizontal="center"/>
      <protection/>
    </xf>
    <xf numFmtId="3" fontId="32" fillId="0" borderId="75" xfId="67" applyNumberFormat="1" applyFont="1" applyFill="1" applyBorder="1" applyAlignment="1">
      <alignment horizontal="right"/>
      <protection/>
    </xf>
    <xf numFmtId="0" fontId="28" fillId="0" borderId="0" xfId="67" applyFont="1" applyFill="1" applyAlignment="1">
      <alignment horizontal="right"/>
      <protection/>
    </xf>
    <xf numFmtId="0" fontId="22" fillId="0" borderId="29" xfId="67" applyFont="1" applyFill="1" applyBorder="1" applyAlignment="1">
      <alignment horizontal="center"/>
      <protection/>
    </xf>
    <xf numFmtId="0" fontId="27" fillId="0" borderId="16" xfId="67" applyFont="1" applyFill="1" applyBorder="1">
      <alignment/>
      <protection/>
    </xf>
    <xf numFmtId="0" fontId="9" fillId="0" borderId="29" xfId="0" applyFont="1" applyFill="1" applyBorder="1" applyAlignment="1">
      <alignment horizontal="center"/>
    </xf>
    <xf numFmtId="0" fontId="9" fillId="0" borderId="80" xfId="0" applyFont="1" applyFill="1" applyBorder="1" applyAlignment="1">
      <alignment horizontal="center"/>
    </xf>
    <xf numFmtId="3" fontId="17" fillId="0" borderId="75" xfId="0" applyNumberFormat="1" applyFont="1" applyFill="1" applyBorder="1" applyAlignment="1">
      <alignment horizontal="right"/>
    </xf>
    <xf numFmtId="3" fontId="16" fillId="0" borderId="75" xfId="0" applyNumberFormat="1" applyFont="1" applyFill="1" applyBorder="1" applyAlignment="1">
      <alignment horizontal="right" vertical="center"/>
    </xf>
    <xf numFmtId="3" fontId="17" fillId="0" borderId="75" xfId="67" applyNumberFormat="1" applyFont="1" applyFill="1" applyBorder="1">
      <alignment/>
      <protection/>
    </xf>
    <xf numFmtId="3" fontId="16" fillId="0" borderId="75" xfId="67" applyNumberFormat="1" applyFont="1" applyFill="1" applyBorder="1">
      <alignment/>
      <protection/>
    </xf>
    <xf numFmtId="3" fontId="16" fillId="0" borderId="75" xfId="0" applyNumberFormat="1" applyFont="1" applyFill="1" applyBorder="1" applyAlignment="1">
      <alignment horizontal="right"/>
    </xf>
    <xf numFmtId="0" fontId="38" fillId="0" borderId="65" xfId="0" applyFont="1" applyFill="1" applyBorder="1" applyAlignment="1">
      <alignment horizontal="center"/>
    </xf>
    <xf numFmtId="0" fontId="9" fillId="0" borderId="80" xfId="0" applyFont="1" applyFill="1" applyBorder="1" applyAlignment="1">
      <alignment horizontal="center"/>
    </xf>
    <xf numFmtId="179" fontId="16" fillId="0" borderId="0" xfId="41" applyNumberFormat="1" applyFont="1" applyAlignment="1">
      <alignment/>
    </xf>
    <xf numFmtId="179" fontId="17" fillId="0" borderId="0" xfId="41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5" fillId="0" borderId="74" xfId="0" applyFont="1" applyFill="1" applyBorder="1" applyAlignment="1" applyProtection="1">
      <alignment horizontal="center"/>
      <protection hidden="1"/>
    </xf>
    <xf numFmtId="3" fontId="18" fillId="0" borderId="62" xfId="69" applyNumberFormat="1" applyFont="1" applyFill="1" applyBorder="1" applyAlignment="1">
      <alignment horizontal="center" vertical="center"/>
      <protection/>
    </xf>
    <xf numFmtId="0" fontId="18" fillId="0" borderId="62" xfId="69" applyFont="1" applyFill="1" applyBorder="1" applyAlignment="1">
      <alignment horizontal="center" vertical="center"/>
      <protection/>
    </xf>
    <xf numFmtId="3" fontId="18" fillId="0" borderId="62" xfId="69" applyNumberFormat="1" applyFont="1" applyFill="1" applyBorder="1" applyAlignment="1">
      <alignment horizontal="center" vertical="center" wrapText="1"/>
      <protection/>
    </xf>
    <xf numFmtId="0" fontId="18" fillId="0" borderId="14" xfId="69" applyFont="1" applyFill="1" applyBorder="1" applyAlignment="1">
      <alignment horizontal="center" vertical="center"/>
      <protection/>
    </xf>
    <xf numFmtId="0" fontId="8" fillId="0" borderId="94" xfId="79" applyFont="1" applyFill="1" applyBorder="1" applyAlignment="1">
      <alignment horizontal="center" vertical="center"/>
      <protection/>
    </xf>
    <xf numFmtId="0" fontId="6" fillId="0" borderId="95" xfId="79" applyFont="1" applyFill="1" applyBorder="1" applyAlignment="1">
      <alignment horizontal="center"/>
      <protection/>
    </xf>
    <xf numFmtId="0" fontId="6" fillId="0" borderId="90" xfId="79" applyFont="1" applyFill="1" applyBorder="1" applyAlignment="1">
      <alignment horizontal="center"/>
      <protection/>
    </xf>
    <xf numFmtId="0" fontId="6" fillId="0" borderId="90" xfId="79" applyFont="1" applyFill="1" applyBorder="1" applyAlignment="1">
      <alignment horizontal="center"/>
      <protection/>
    </xf>
    <xf numFmtId="0" fontId="8" fillId="0" borderId="90" xfId="79" applyFont="1" applyFill="1" applyBorder="1" applyAlignment="1">
      <alignment horizontal="center"/>
      <protection/>
    </xf>
    <xf numFmtId="0" fontId="3" fillId="0" borderId="90" xfId="79" applyFont="1" applyFill="1" applyBorder="1" applyAlignment="1">
      <alignment horizontal="center"/>
      <protection/>
    </xf>
    <xf numFmtId="0" fontId="8" fillId="0" borderId="96" xfId="79" applyFont="1" applyFill="1" applyBorder="1" applyAlignment="1">
      <alignment horizontal="center"/>
      <protection/>
    </xf>
    <xf numFmtId="0" fontId="8" fillId="0" borderId="94" xfId="79" applyFont="1" applyFill="1" applyBorder="1" applyAlignment="1">
      <alignment horizontal="center"/>
      <protection/>
    </xf>
    <xf numFmtId="0" fontId="6" fillId="0" borderId="80" xfId="79" applyFont="1" applyFill="1" applyBorder="1" applyAlignment="1">
      <alignment horizontal="left" wrapText="1"/>
      <protection/>
    </xf>
    <xf numFmtId="0" fontId="6" fillId="0" borderId="64" xfId="79" applyFont="1" applyFill="1" applyBorder="1" applyAlignment="1">
      <alignment horizontal="left" wrapText="1"/>
      <protection/>
    </xf>
    <xf numFmtId="0" fontId="6" fillId="0" borderId="64" xfId="79" applyFont="1" applyFill="1" applyBorder="1" applyAlignment="1">
      <alignment horizontal="left"/>
      <protection/>
    </xf>
    <xf numFmtId="0" fontId="26" fillId="0" borderId="64" xfId="79" applyFont="1" applyFill="1" applyBorder="1" applyAlignment="1">
      <alignment horizontal="left" wrapText="1"/>
      <protection/>
    </xf>
    <xf numFmtId="0" fontId="8" fillId="0" borderId="64" xfId="79" applyFont="1" applyFill="1" applyBorder="1" applyAlignment="1">
      <alignment horizontal="left"/>
      <protection/>
    </xf>
    <xf numFmtId="0" fontId="26" fillId="0" borderId="64" xfId="79" applyFont="1" applyFill="1" applyBorder="1" applyAlignment="1">
      <alignment horizontal="left"/>
      <protection/>
    </xf>
    <xf numFmtId="0" fontId="6" fillId="0" borderId="64" xfId="79" applyFont="1" applyFill="1" applyBorder="1" applyAlignment="1">
      <alignment horizontal="left"/>
      <protection/>
    </xf>
    <xf numFmtId="0" fontId="3" fillId="0" borderId="64" xfId="79" applyFont="1" applyFill="1" applyBorder="1" applyAlignment="1">
      <alignment horizontal="left"/>
      <protection/>
    </xf>
    <xf numFmtId="0" fontId="8" fillId="0" borderId="65" xfId="79" applyFont="1" applyFill="1" applyBorder="1" applyAlignment="1">
      <alignment horizontal="left"/>
      <protection/>
    </xf>
    <xf numFmtId="0" fontId="8" fillId="0" borderId="29" xfId="79" applyFont="1" applyFill="1" applyBorder="1" applyAlignment="1">
      <alignment horizontal="left"/>
      <protection/>
    </xf>
    <xf numFmtId="0" fontId="9" fillId="0" borderId="0" xfId="0" applyFont="1" applyFill="1" applyAlignment="1">
      <alignment horizontal="center" wrapText="1"/>
    </xf>
    <xf numFmtId="0" fontId="17" fillId="0" borderId="14" xfId="0" applyFont="1" applyFill="1" applyBorder="1" applyAlignment="1">
      <alignment horizontal="center" vertical="center" wrapText="1"/>
    </xf>
    <xf numFmtId="173" fontId="15" fillId="0" borderId="14" xfId="41" applyFont="1" applyFill="1" applyBorder="1" applyAlignment="1" applyProtection="1">
      <alignment shrinkToFit="1"/>
      <protection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3" fontId="28" fillId="0" borderId="14" xfId="41" applyFont="1" applyFill="1" applyBorder="1" applyAlignment="1" applyProtection="1">
      <alignment/>
      <protection hidden="1"/>
    </xf>
    <xf numFmtId="0" fontId="18" fillId="0" borderId="75" xfId="69" applyFont="1" applyFill="1" applyBorder="1" applyAlignment="1">
      <alignment horizontal="center" vertical="center"/>
      <protection/>
    </xf>
    <xf numFmtId="0" fontId="18" fillId="0" borderId="14" xfId="69" applyFont="1" applyFill="1" applyBorder="1" applyAlignment="1">
      <alignment horizontal="center" vertical="center" wrapText="1"/>
      <protection/>
    </xf>
    <xf numFmtId="0" fontId="18" fillId="0" borderId="81" xfId="69" applyFont="1" applyFill="1" applyBorder="1" applyAlignment="1">
      <alignment horizontal="center" vertical="center" wrapText="1"/>
      <protection/>
    </xf>
    <xf numFmtId="0" fontId="18" fillId="0" borderId="75" xfId="69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18" fillId="0" borderId="79" xfId="69" applyFont="1" applyFill="1" applyBorder="1" applyAlignment="1">
      <alignment horizontal="center" vertical="center" wrapText="1"/>
      <protection/>
    </xf>
    <xf numFmtId="0" fontId="32" fillId="0" borderId="62" xfId="67" applyFont="1" applyFill="1" applyBorder="1">
      <alignment/>
      <protection/>
    </xf>
    <xf numFmtId="0" fontId="32" fillId="0" borderId="15" xfId="67" applyFont="1" applyFill="1" applyBorder="1">
      <alignment/>
      <protection/>
    </xf>
    <xf numFmtId="3" fontId="32" fillId="0" borderId="76" xfId="67" applyNumberFormat="1" applyFont="1" applyFill="1" applyBorder="1" applyAlignment="1">
      <alignment horizontal="right"/>
      <protection/>
    </xf>
    <xf numFmtId="0" fontId="27" fillId="0" borderId="84" xfId="67" applyFont="1" applyFill="1" applyBorder="1">
      <alignment/>
      <protection/>
    </xf>
    <xf numFmtId="3" fontId="27" fillId="0" borderId="79" xfId="67" applyNumberFormat="1" applyFont="1" applyFill="1" applyBorder="1" applyAlignment="1">
      <alignment horizontal="right"/>
      <protection/>
    </xf>
    <xf numFmtId="0" fontId="27" fillId="0" borderId="66" xfId="67" applyFont="1" applyFill="1" applyBorder="1">
      <alignment/>
      <protection/>
    </xf>
    <xf numFmtId="3" fontId="27" fillId="0" borderId="75" xfId="67" applyNumberFormat="1" applyFont="1" applyFill="1" applyBorder="1" applyAlignment="1">
      <alignment horizontal="right"/>
      <protection/>
    </xf>
    <xf numFmtId="0" fontId="22" fillId="0" borderId="73" xfId="67" applyFont="1" applyFill="1" applyBorder="1" applyAlignment="1">
      <alignment horizontal="center"/>
      <protection/>
    </xf>
    <xf numFmtId="3" fontId="16" fillId="0" borderId="0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/>
    </xf>
    <xf numFmtId="0" fontId="9" fillId="0" borderId="71" xfId="0" applyFont="1" applyFill="1" applyBorder="1" applyAlignment="1">
      <alignment/>
    </xf>
    <xf numFmtId="3" fontId="21" fillId="0" borderId="0" xfId="67" applyNumberFormat="1" applyFont="1" applyAlignment="1">
      <alignment/>
      <protection/>
    </xf>
    <xf numFmtId="0" fontId="25" fillId="0" borderId="0" xfId="79" applyFont="1" applyFill="1" applyBorder="1" applyAlignment="1">
      <alignment horizontal="center"/>
      <protection/>
    </xf>
    <xf numFmtId="0" fontId="10" fillId="0" borderId="0" xfId="79" applyFont="1" applyFill="1" applyBorder="1" applyAlignment="1">
      <alignment horizontal="center"/>
      <protection/>
    </xf>
    <xf numFmtId="0" fontId="4" fillId="0" borderId="2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0" fontId="16" fillId="0" borderId="97" xfId="67" applyFont="1" applyBorder="1" applyAlignment="1">
      <alignment horizontal="center" vertical="center" wrapText="1"/>
      <protection/>
    </xf>
    <xf numFmtId="0" fontId="27" fillId="0" borderId="88" xfId="67" applyFont="1" applyBorder="1" applyAlignment="1">
      <alignment horizontal="center" vertical="center" wrapText="1"/>
      <protection/>
    </xf>
    <xf numFmtId="0" fontId="27" fillId="0" borderId="83" xfId="67" applyFont="1" applyBorder="1" applyAlignment="1">
      <alignment horizontal="center" vertical="center" wrapText="1"/>
      <protection/>
    </xf>
    <xf numFmtId="0" fontId="37" fillId="0" borderId="0" xfId="67" applyFont="1" applyBorder="1" applyAlignment="1">
      <alignment horizontal="center" vertical="center" wrapText="1"/>
      <protection/>
    </xf>
    <xf numFmtId="0" fontId="27" fillId="0" borderId="98" xfId="67" applyFont="1" applyBorder="1" applyAlignment="1">
      <alignment horizontal="center" vertical="center" wrapText="1"/>
      <protection/>
    </xf>
    <xf numFmtId="0" fontId="7" fillId="0" borderId="9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96" xfId="0" applyFont="1" applyFill="1" applyBorder="1" applyAlignment="1">
      <alignment horizontal="center"/>
    </xf>
    <xf numFmtId="0" fontId="7" fillId="0" borderId="99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 vertical="center" wrapText="1"/>
    </xf>
    <xf numFmtId="0" fontId="17" fillId="0" borderId="79" xfId="0" applyFont="1" applyFill="1" applyBorder="1" applyAlignment="1">
      <alignment horizontal="center" vertical="center" wrapText="1"/>
    </xf>
    <xf numFmtId="0" fontId="17" fillId="0" borderId="75" xfId="0" applyFont="1" applyFill="1" applyBorder="1" applyAlignment="1">
      <alignment horizontal="center" vertical="center" wrapText="1"/>
    </xf>
    <xf numFmtId="3" fontId="17" fillId="0" borderId="42" xfId="69" applyNumberFormat="1" applyFont="1" applyFill="1" applyBorder="1" applyAlignment="1">
      <alignment horizontal="center" vertical="center" wrapText="1"/>
      <protection/>
    </xf>
    <xf numFmtId="3" fontId="17" fillId="0" borderId="14" xfId="69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63" xfId="0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 wrapText="1"/>
    </xf>
    <xf numFmtId="0" fontId="17" fillId="0" borderId="87" xfId="0" applyFont="1" applyFill="1" applyBorder="1" applyAlignment="1">
      <alignment horizontal="center" vertical="center" wrapText="1"/>
    </xf>
    <xf numFmtId="0" fontId="17" fillId="0" borderId="87" xfId="0" applyFont="1" applyFill="1" applyBorder="1" applyAlignment="1">
      <alignment horizontal="center"/>
    </xf>
    <xf numFmtId="0" fontId="17" fillId="0" borderId="6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7" fillId="0" borderId="6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29" fillId="0" borderId="42" xfId="69" applyFont="1" applyFill="1" applyBorder="1" applyAlignment="1">
      <alignment horizontal="center" vertical="center" wrapText="1"/>
      <protection/>
    </xf>
    <xf numFmtId="0" fontId="29" fillId="0" borderId="14" xfId="69" applyFont="1" applyFill="1" applyBorder="1" applyAlignment="1">
      <alignment horizontal="center" vertical="center" wrapText="1"/>
      <protection/>
    </xf>
    <xf numFmtId="0" fontId="8" fillId="0" borderId="42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8" fillId="0" borderId="42" xfId="0" applyFont="1" applyFill="1" applyBorder="1" applyAlignment="1" applyProtection="1">
      <alignment horizontal="center" vertical="center"/>
      <protection hidden="1"/>
    </xf>
    <xf numFmtId="0" fontId="8" fillId="0" borderId="79" xfId="0" applyFont="1" applyFill="1" applyBorder="1" applyAlignment="1" applyProtection="1">
      <alignment horizontal="center" vertical="center" wrapText="1"/>
      <protection hidden="1"/>
    </xf>
    <xf numFmtId="0" fontId="8" fillId="0" borderId="75" xfId="0" applyFont="1" applyFill="1" applyBorder="1" applyAlignment="1" applyProtection="1">
      <alignment horizontal="center" vertical="center" wrapText="1"/>
      <protection hidden="1"/>
    </xf>
    <xf numFmtId="0" fontId="7" fillId="0" borderId="73" xfId="0" applyFont="1" applyFill="1" applyBorder="1" applyAlignment="1" applyProtection="1">
      <alignment horizontal="center" vertical="center" wrapText="1"/>
      <protection hidden="1"/>
    </xf>
    <xf numFmtId="0" fontId="7" fillId="0" borderId="64" xfId="0" applyFont="1" applyFill="1" applyBorder="1" applyAlignment="1" applyProtection="1">
      <alignment horizontal="center" vertical="center" wrapText="1"/>
      <protection hidden="1"/>
    </xf>
    <xf numFmtId="0" fontId="7" fillId="0" borderId="87" xfId="0" applyFont="1" applyFill="1" applyBorder="1" applyAlignment="1" applyProtection="1">
      <alignment horizontal="center" vertical="center" wrapText="1"/>
      <protection hidden="1"/>
    </xf>
    <xf numFmtId="0" fontId="8" fillId="0" borderId="4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18" fillId="0" borderId="0" xfId="69" applyFont="1" applyFill="1" applyBorder="1" applyAlignment="1">
      <alignment horizontal="center" vertical="center"/>
      <protection/>
    </xf>
    <xf numFmtId="0" fontId="18" fillId="0" borderId="0" xfId="69" applyFont="1" applyFill="1" applyAlignment="1">
      <alignment horizontal="center" vertical="center"/>
      <protection/>
    </xf>
    <xf numFmtId="0" fontId="40" fillId="0" borderId="0" xfId="69" applyFont="1" applyFill="1" applyAlignment="1">
      <alignment horizontal="center" vertical="center"/>
      <protection/>
    </xf>
    <xf numFmtId="0" fontId="18" fillId="0" borderId="73" xfId="69" applyFont="1" applyFill="1" applyBorder="1" applyAlignment="1">
      <alignment horizontal="center" vertical="center"/>
      <protection/>
    </xf>
    <xf numFmtId="0" fontId="18" fillId="0" borderId="100" xfId="69" applyFont="1" applyFill="1" applyBorder="1" applyAlignment="1">
      <alignment horizontal="center" vertical="center"/>
      <protection/>
    </xf>
    <xf numFmtId="0" fontId="18" fillId="0" borderId="87" xfId="69" applyFont="1" applyFill="1" applyBorder="1" applyAlignment="1">
      <alignment horizontal="center" vertical="center"/>
      <protection/>
    </xf>
    <xf numFmtId="0" fontId="18" fillId="0" borderId="42" xfId="69" applyFont="1" applyFill="1" applyBorder="1" applyAlignment="1">
      <alignment horizontal="center" vertical="center"/>
      <protection/>
    </xf>
    <xf numFmtId="0" fontId="18" fillId="0" borderId="101" xfId="69" applyFont="1" applyFill="1" applyBorder="1" applyAlignment="1">
      <alignment horizontal="center" vertical="center"/>
      <protection/>
    </xf>
    <xf numFmtId="0" fontId="18" fillId="0" borderId="63" xfId="69" applyFont="1" applyFill="1" applyBorder="1" applyAlignment="1">
      <alignment horizontal="center" vertical="center"/>
      <protection/>
    </xf>
    <xf numFmtId="3" fontId="18" fillId="0" borderId="84" xfId="69" applyNumberFormat="1" applyFont="1" applyFill="1" applyBorder="1" applyAlignment="1">
      <alignment horizontal="center" vertical="center"/>
      <protection/>
    </xf>
    <xf numFmtId="3" fontId="18" fillId="0" borderId="102" xfId="69" applyNumberFormat="1" applyFont="1" applyFill="1" applyBorder="1" applyAlignment="1">
      <alignment horizontal="center" vertical="center"/>
      <protection/>
    </xf>
    <xf numFmtId="3" fontId="18" fillId="0" borderId="82" xfId="69" applyNumberFormat="1" applyFont="1" applyFill="1" applyBorder="1" applyAlignment="1">
      <alignment horizontal="center" vertical="center"/>
      <protection/>
    </xf>
    <xf numFmtId="0" fontId="18" fillId="0" borderId="84" xfId="69" applyFont="1" applyFill="1" applyBorder="1" applyAlignment="1">
      <alignment horizontal="center" vertical="center"/>
      <protection/>
    </xf>
    <xf numFmtId="0" fontId="18" fillId="0" borderId="77" xfId="69" applyFont="1" applyFill="1" applyBorder="1" applyAlignment="1">
      <alignment horizontal="center" vertical="center"/>
      <protection/>
    </xf>
    <xf numFmtId="3" fontId="18" fillId="0" borderId="70" xfId="69" applyNumberFormat="1" applyFont="1" applyFill="1" applyBorder="1" applyAlignment="1">
      <alignment horizontal="center" vertical="center"/>
      <protection/>
    </xf>
    <xf numFmtId="3" fontId="18" fillId="0" borderId="18" xfId="69" applyNumberFormat="1" applyFont="1" applyFill="1" applyBorder="1" applyAlignment="1">
      <alignment horizontal="center" vertical="center"/>
      <protection/>
    </xf>
    <xf numFmtId="0" fontId="18" fillId="0" borderId="42" xfId="69" applyFont="1" applyFill="1" applyBorder="1" applyAlignment="1">
      <alignment horizontal="center" vertical="center" wrapText="1"/>
      <protection/>
    </xf>
    <xf numFmtId="0" fontId="18" fillId="0" borderId="14" xfId="69" applyFont="1" applyFill="1" applyBorder="1" applyAlignment="1">
      <alignment horizontal="center" vertical="center" wrapText="1"/>
      <protection/>
    </xf>
    <xf numFmtId="0" fontId="18" fillId="0" borderId="64" xfId="69" applyFont="1" applyFill="1" applyBorder="1" applyAlignment="1">
      <alignment horizontal="center" vertical="center"/>
      <protection/>
    </xf>
    <xf numFmtId="0" fontId="18" fillId="0" borderId="63" xfId="69" applyFont="1" applyFill="1" applyBorder="1" applyAlignment="1">
      <alignment horizontal="center" vertical="center" wrapText="1"/>
      <protection/>
    </xf>
    <xf numFmtId="0" fontId="4" fillId="0" borderId="64" xfId="67" applyFont="1" applyBorder="1" applyAlignment="1">
      <alignment horizontal="center"/>
      <protection/>
    </xf>
    <xf numFmtId="0" fontId="4" fillId="0" borderId="14" xfId="67" applyFont="1" applyBorder="1" applyAlignment="1">
      <alignment horizontal="center"/>
      <protection/>
    </xf>
    <xf numFmtId="0" fontId="27" fillId="0" borderId="29" xfId="67" applyFont="1" applyBorder="1" applyAlignment="1">
      <alignment horizontal="center"/>
      <protection/>
    </xf>
    <xf numFmtId="0" fontId="27" fillId="0" borderId="16" xfId="67" applyFont="1" applyBorder="1" applyAlignment="1">
      <alignment horizontal="center"/>
      <protection/>
    </xf>
    <xf numFmtId="0" fontId="30" fillId="0" borderId="0" xfId="67" applyFont="1" applyAlignment="1">
      <alignment horizontal="center"/>
      <protection/>
    </xf>
    <xf numFmtId="0" fontId="37" fillId="0" borderId="0" xfId="67" applyFont="1" applyAlignment="1">
      <alignment horizontal="center"/>
      <protection/>
    </xf>
    <xf numFmtId="0" fontId="37" fillId="0" borderId="0" xfId="67" applyFont="1" applyFill="1" applyAlignment="1">
      <alignment horizontal="center"/>
      <protection/>
    </xf>
    <xf numFmtId="0" fontId="27" fillId="0" borderId="0" xfId="67" applyFont="1" applyFill="1" applyAlignment="1">
      <alignment horizontal="center"/>
      <protection/>
    </xf>
    <xf numFmtId="0" fontId="1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2" fillId="0" borderId="0" xfId="70" applyFont="1" applyAlignment="1">
      <alignment horizontal="center"/>
      <protection/>
    </xf>
    <xf numFmtId="0" fontId="22" fillId="0" borderId="0" xfId="70" applyFont="1" applyAlignment="1">
      <alignment horizontal="center"/>
      <protection/>
    </xf>
    <xf numFmtId="0" fontId="22" fillId="0" borderId="103" xfId="70" applyFont="1" applyFill="1" applyBorder="1" applyAlignment="1">
      <alignment horizontal="center" vertical="center" wrapText="1"/>
      <protection/>
    </xf>
    <xf numFmtId="0" fontId="22" fillId="0" borderId="42" xfId="70" applyFont="1" applyFill="1" applyBorder="1" applyAlignment="1">
      <alignment horizontal="center" vertical="center" wrapText="1"/>
      <protection/>
    </xf>
    <xf numFmtId="0" fontId="22" fillId="0" borderId="79" xfId="70" applyFont="1" applyFill="1" applyBorder="1" applyAlignment="1">
      <alignment horizontal="center" vertical="center" wrapText="1"/>
      <protection/>
    </xf>
    <xf numFmtId="0" fontId="22" fillId="0" borderId="26" xfId="70" applyFont="1" applyFill="1" applyBorder="1" applyAlignment="1">
      <alignment horizontal="center" vertical="center" wrapText="1"/>
      <protection/>
    </xf>
    <xf numFmtId="0" fontId="22" fillId="0" borderId="104" xfId="70" applyFont="1" applyFill="1" applyBorder="1" applyAlignment="1">
      <alignment horizontal="center" vertical="center" wrapText="1"/>
      <protection/>
    </xf>
    <xf numFmtId="0" fontId="22" fillId="0" borderId="14" xfId="70" applyFont="1" applyFill="1" applyBorder="1" applyAlignment="1">
      <alignment horizontal="center" vertical="center"/>
      <protection/>
    </xf>
    <xf numFmtId="0" fontId="22" fillId="0" borderId="34" xfId="70" applyFont="1" applyFill="1" applyBorder="1" applyAlignment="1">
      <alignment horizontal="center" vertical="center" wrapText="1"/>
      <protection/>
    </xf>
    <xf numFmtId="0" fontId="22" fillId="0" borderId="105" xfId="70" applyFont="1" applyFill="1" applyBorder="1" applyAlignment="1">
      <alignment horizontal="center" vertical="center" wrapText="1"/>
      <protection/>
    </xf>
    <xf numFmtId="0" fontId="22" fillId="0" borderId="75" xfId="70" applyFont="1" applyFill="1" applyBorder="1" applyAlignment="1">
      <alignment horizontal="center" vertical="center" wrapText="1"/>
      <protection/>
    </xf>
    <xf numFmtId="0" fontId="22" fillId="0" borderId="81" xfId="70" applyFont="1" applyFill="1" applyBorder="1" applyAlignment="1">
      <alignment horizontal="center" vertical="center" wrapText="1"/>
      <protection/>
    </xf>
    <xf numFmtId="0" fontId="22" fillId="0" borderId="63" xfId="70" applyFont="1" applyFill="1" applyBorder="1" applyAlignment="1">
      <alignment horizontal="center" vertical="center"/>
      <protection/>
    </xf>
    <xf numFmtId="0" fontId="27" fillId="36" borderId="33" xfId="70" applyFont="1" applyFill="1" applyBorder="1" applyAlignment="1">
      <alignment horizontal="left" vertical="center"/>
      <protection/>
    </xf>
    <xf numFmtId="0" fontId="27" fillId="36" borderId="25" xfId="70" applyFont="1" applyFill="1" applyBorder="1" applyAlignment="1">
      <alignment horizontal="left" vertical="center"/>
      <protection/>
    </xf>
    <xf numFmtId="0" fontId="27" fillId="0" borderId="25" xfId="70" applyFont="1" applyBorder="1" applyAlignment="1">
      <alignment vertical="center"/>
      <protection/>
    </xf>
    <xf numFmtId="0" fontId="27" fillId="0" borderId="106" xfId="70" applyFont="1" applyBorder="1" applyAlignment="1">
      <alignment vertical="center"/>
      <protection/>
    </xf>
    <xf numFmtId="0" fontId="22" fillId="0" borderId="107" xfId="70" applyFont="1" applyFill="1" applyBorder="1" applyAlignment="1">
      <alignment horizontal="center" vertical="center" wrapText="1"/>
      <protection/>
    </xf>
    <xf numFmtId="0" fontId="22" fillId="0" borderId="108" xfId="70" applyFont="1" applyFill="1" applyBorder="1" applyAlignment="1">
      <alignment wrapText="1"/>
      <protection/>
    </xf>
    <xf numFmtId="0" fontId="22" fillId="0" borderId="109" xfId="70" applyFont="1" applyFill="1" applyBorder="1" applyAlignment="1">
      <alignment wrapText="1"/>
      <protection/>
    </xf>
    <xf numFmtId="0" fontId="22" fillId="0" borderId="110" xfId="70" applyFont="1" applyFill="1" applyBorder="1" applyAlignment="1">
      <alignment horizontal="center" vertical="center" wrapText="1"/>
      <protection/>
    </xf>
    <xf numFmtId="0" fontId="22" fillId="0" borderId="102" xfId="70" applyFont="1" applyFill="1" applyBorder="1" applyAlignment="1">
      <alignment horizontal="center" vertical="center" wrapText="1"/>
      <protection/>
    </xf>
    <xf numFmtId="0" fontId="27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</cellXfs>
  <cellStyles count="7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 1" xfId="40"/>
    <cellStyle name="Comma" xfId="41"/>
    <cellStyle name="Comma [0]" xfId="42"/>
    <cellStyle name="Ezres 2" xfId="43"/>
    <cellStyle name="Ezres 2 2" xfId="44"/>
    <cellStyle name="Ezres 2 3" xfId="45"/>
    <cellStyle name="Ezres 3" xfId="46"/>
    <cellStyle name="Ezres 3 2" xfId="47"/>
    <cellStyle name="Ezres 4" xfId="48"/>
    <cellStyle name="Ezres 4 2" xfId="49"/>
    <cellStyle name="Ezres 5" xfId="50"/>
    <cellStyle name="Ezres 5 2" xfId="51"/>
    <cellStyle name="Figyelmeztetés" xfId="52"/>
    <cellStyle name="Hyperlink" xfId="53"/>
    <cellStyle name="Hivatkozott cella" xfId="54"/>
    <cellStyle name="Jegyzet" xfId="55"/>
    <cellStyle name="Jelölőszín 1" xfId="56"/>
    <cellStyle name="Jelölőszín 2" xfId="57"/>
    <cellStyle name="Jelölőszín 3" xfId="58"/>
    <cellStyle name="Jelölőszín 4" xfId="59"/>
    <cellStyle name="Jelölőszín 5" xfId="60"/>
    <cellStyle name="Jelölőszín 6" xfId="61"/>
    <cellStyle name="Jó" xfId="62"/>
    <cellStyle name="Kimenet" xfId="63"/>
    <cellStyle name="ktsgv" xfId="64"/>
    <cellStyle name="Followed Hyperlink" xfId="65"/>
    <cellStyle name="Magyarázó szöveg" xfId="66"/>
    <cellStyle name="Normál 2" xfId="67"/>
    <cellStyle name="Normál 2 2" xfId="68"/>
    <cellStyle name="Normál 3" xfId="69"/>
    <cellStyle name="Normál 3 2" xfId="70"/>
    <cellStyle name="Normál 3 2 2" xfId="71"/>
    <cellStyle name="Normál 3 3" xfId="72"/>
    <cellStyle name="Normál 4" xfId="73"/>
    <cellStyle name="Normál 4 2" xfId="74"/>
    <cellStyle name="Normál 4 2 2" xfId="75"/>
    <cellStyle name="Normál 5" xfId="76"/>
    <cellStyle name="Normál 6" xfId="77"/>
    <cellStyle name="Normál 6 2" xfId="78"/>
    <cellStyle name="Normál_1.számú melléklet" xfId="79"/>
    <cellStyle name="Összesen" xfId="80"/>
    <cellStyle name="Currency" xfId="81"/>
    <cellStyle name="Currency [0]" xfId="82"/>
    <cellStyle name="Rossz" xfId="83"/>
    <cellStyle name="Semleges" xfId="84"/>
    <cellStyle name="SIMA" xfId="85"/>
    <cellStyle name="Számítás" xfId="86"/>
    <cellStyle name="Percen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zsu_C\2011_ment&#233;sek\R&#233;gi%2013_t_&#193;gi&#233;%20f&#233;l&#233;v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&#246;lts&#233;gvetesek\2015\1_v&#225;ltozat\2015_11szmell_beruh&#225;z&#225;s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zsu_C\2011_ment&#233;sek\R&#233;gi%2013_t_&#193;gi&#233;%20f&#233;l&#233;v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nzugy\HUPENZU\2013\EIM\6-15.%20t&#225;bla%2010.31.+fel&#252;lvizsg&#225;l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_sz_2011 félév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sz._ Önk_beruh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_sz_2011 félév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_sz_2013 K.Felülv."/>
      <sheetName val="6_sz_2013 B.Felülv."/>
      <sheetName val="7.sz. 2013 Felülv."/>
      <sheetName val="8_sz_2013 K. Felülv. "/>
      <sheetName val="8_sz_2013 B. Felülv."/>
      <sheetName val="8 a 2013 Felülv."/>
      <sheetName val="_14_int felj. 2013 Felülv. "/>
      <sheetName val="_15_int beruh. 2013 felülv.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41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4.25390625" style="17" customWidth="1"/>
    <col min="2" max="2" width="63.875" style="17" customWidth="1"/>
    <col min="3" max="3" width="17.625" style="17" customWidth="1"/>
    <col min="4" max="4" width="4.25390625" style="17" customWidth="1"/>
    <col min="5" max="5" width="61.25390625" style="17" bestFit="1" customWidth="1"/>
    <col min="6" max="6" width="17.625" style="17" customWidth="1"/>
    <col min="7" max="7" width="10.875" style="17" bestFit="1" customWidth="1"/>
    <col min="8" max="16384" width="9.125" style="17" customWidth="1"/>
  </cols>
  <sheetData>
    <row r="1" spans="1:6" ht="15.75">
      <c r="A1" s="418" t="s">
        <v>1</v>
      </c>
      <c r="B1" s="319"/>
      <c r="C1" s="320"/>
      <c r="E1" s="321"/>
      <c r="F1" s="174" t="s">
        <v>316</v>
      </c>
    </row>
    <row r="2" spans="3:6" ht="12.75">
      <c r="C2" s="321"/>
      <c r="E2" s="321"/>
      <c r="F2" s="322"/>
    </row>
    <row r="3" spans="1:6" ht="18.75">
      <c r="A3" s="652" t="s">
        <v>635</v>
      </c>
      <c r="B3" s="652"/>
      <c r="C3" s="652"/>
      <c r="D3" s="652"/>
      <c r="E3" s="652"/>
      <c r="F3" s="652"/>
    </row>
    <row r="4" spans="1:6" ht="12.75">
      <c r="A4" s="653" t="s">
        <v>317</v>
      </c>
      <c r="B4" s="653"/>
      <c r="C4" s="653"/>
      <c r="D4" s="653"/>
      <c r="E4" s="653"/>
      <c r="F4" s="653"/>
    </row>
    <row r="5" spans="1:6" ht="12.75">
      <c r="A5" s="653" t="s">
        <v>827</v>
      </c>
      <c r="B5" s="653"/>
      <c r="C5" s="653"/>
      <c r="D5" s="653"/>
      <c r="E5" s="653"/>
      <c r="F5" s="653"/>
    </row>
    <row r="6" ht="13.5" thickBot="1">
      <c r="E6" s="321"/>
    </row>
    <row r="7" spans="1:6" s="323" customFormat="1" ht="52.5" customHeight="1" thickBot="1" thickTop="1">
      <c r="A7" s="608" t="s">
        <v>40</v>
      </c>
      <c r="B7" s="335" t="s">
        <v>421</v>
      </c>
      <c r="C7" s="337" t="s">
        <v>826</v>
      </c>
      <c r="D7" s="336" t="s">
        <v>40</v>
      </c>
      <c r="E7" s="334" t="s">
        <v>422</v>
      </c>
      <c r="F7" s="365" t="s">
        <v>826</v>
      </c>
    </row>
    <row r="8" spans="1:6" s="327" customFormat="1" ht="21.75" customHeight="1" thickTop="1">
      <c r="A8" s="609">
        <v>1</v>
      </c>
      <c r="B8" s="616" t="s">
        <v>288</v>
      </c>
      <c r="C8" s="325">
        <v>1955165461</v>
      </c>
      <c r="D8" s="326">
        <v>1</v>
      </c>
      <c r="E8" s="324" t="s">
        <v>3</v>
      </c>
      <c r="F8" s="411">
        <v>2395762783</v>
      </c>
    </row>
    <row r="9" spans="1:6" ht="21.75" customHeight="1">
      <c r="A9" s="610">
        <v>2</v>
      </c>
      <c r="B9" s="617" t="s">
        <v>289</v>
      </c>
      <c r="C9" s="325">
        <v>320737716</v>
      </c>
      <c r="D9" s="59">
        <v>2</v>
      </c>
      <c r="E9" s="45" t="s">
        <v>315</v>
      </c>
      <c r="F9" s="411">
        <v>81793208</v>
      </c>
    </row>
    <row r="10" spans="1:7" ht="21.75" customHeight="1">
      <c r="A10" s="610">
        <v>3</v>
      </c>
      <c r="B10" s="617" t="s">
        <v>290</v>
      </c>
      <c r="C10" s="325">
        <v>2762409819</v>
      </c>
      <c r="D10" s="59">
        <v>3</v>
      </c>
      <c r="E10" s="45" t="s">
        <v>4</v>
      </c>
      <c r="F10" s="411">
        <v>3659852027</v>
      </c>
      <c r="G10" s="37"/>
    </row>
    <row r="11" spans="1:6" ht="21.75" customHeight="1">
      <c r="A11" s="611">
        <v>4</v>
      </c>
      <c r="B11" s="618" t="s">
        <v>291</v>
      </c>
      <c r="C11" s="325">
        <v>10780558</v>
      </c>
      <c r="D11" s="59">
        <v>4</v>
      </c>
      <c r="E11" s="45" t="s">
        <v>5</v>
      </c>
      <c r="F11" s="411">
        <v>480636294</v>
      </c>
    </row>
    <row r="12" spans="1:6" ht="21.75" customHeight="1">
      <c r="A12" s="610">
        <v>5</v>
      </c>
      <c r="B12" s="617" t="s">
        <v>292</v>
      </c>
      <c r="C12" s="50">
        <v>777305057</v>
      </c>
      <c r="D12" s="63">
        <v>5</v>
      </c>
      <c r="E12" s="46" t="s">
        <v>753</v>
      </c>
      <c r="F12" s="411">
        <v>8910238</v>
      </c>
    </row>
    <row r="13" spans="1:6" ht="21.75" customHeight="1">
      <c r="A13" s="611"/>
      <c r="B13" s="619" t="s">
        <v>754</v>
      </c>
      <c r="C13" s="51">
        <v>37954219</v>
      </c>
      <c r="D13" s="63"/>
      <c r="E13" s="46"/>
      <c r="F13" s="412"/>
    </row>
    <row r="14" spans="1:6" ht="21.75" customHeight="1">
      <c r="A14" s="611"/>
      <c r="B14" s="619" t="s">
        <v>755</v>
      </c>
      <c r="C14" s="51">
        <v>82283290</v>
      </c>
      <c r="D14" s="63"/>
      <c r="E14" s="46"/>
      <c r="F14" s="412"/>
    </row>
    <row r="15" spans="1:6" ht="21.75" customHeight="1">
      <c r="A15" s="611"/>
      <c r="B15" s="619" t="s">
        <v>756</v>
      </c>
      <c r="C15" s="51">
        <v>57965000</v>
      </c>
      <c r="D15" s="63"/>
      <c r="E15" s="47"/>
      <c r="F15" s="412"/>
    </row>
    <row r="16" spans="1:6" ht="21.75" customHeight="1">
      <c r="A16" s="611"/>
      <c r="B16" s="619" t="s">
        <v>636</v>
      </c>
      <c r="C16" s="51">
        <v>599102548</v>
      </c>
      <c r="D16" s="63"/>
      <c r="E16" s="47"/>
      <c r="F16" s="412"/>
    </row>
    <row r="17" spans="1:6" ht="21.75" customHeight="1">
      <c r="A17" s="611">
        <v>6</v>
      </c>
      <c r="B17" s="618" t="s">
        <v>293</v>
      </c>
      <c r="C17" s="325">
        <v>2159327</v>
      </c>
      <c r="D17" s="63"/>
      <c r="E17" s="46"/>
      <c r="F17" s="412"/>
    </row>
    <row r="18" spans="1:6" ht="21.75" customHeight="1">
      <c r="A18" s="611">
        <v>7</v>
      </c>
      <c r="B18" s="618" t="s">
        <v>294</v>
      </c>
      <c r="C18" s="325">
        <v>150584022</v>
      </c>
      <c r="D18" s="63"/>
      <c r="E18" s="46"/>
      <c r="F18" s="412"/>
    </row>
    <row r="19" spans="1:7" s="43" customFormat="1" ht="23.25" customHeight="1">
      <c r="A19" s="612" t="s">
        <v>34</v>
      </c>
      <c r="B19" s="620" t="s">
        <v>423</v>
      </c>
      <c r="C19" s="52">
        <v>5979141960</v>
      </c>
      <c r="D19" s="60" t="s">
        <v>34</v>
      </c>
      <c r="E19" s="40" t="s">
        <v>424</v>
      </c>
      <c r="F19" s="413">
        <v>6626954550</v>
      </c>
      <c r="G19" s="42"/>
    </row>
    <row r="20" spans="1:6" ht="25.5" customHeight="1">
      <c r="A20" s="610">
        <v>8</v>
      </c>
      <c r="B20" s="618" t="s">
        <v>295</v>
      </c>
      <c r="C20" s="325">
        <v>2827171623</v>
      </c>
      <c r="D20" s="63">
        <v>6</v>
      </c>
      <c r="E20" s="46" t="s">
        <v>757</v>
      </c>
      <c r="F20" s="411">
        <v>998269535</v>
      </c>
    </row>
    <row r="21" spans="1:7" ht="21.75" customHeight="1">
      <c r="A21" s="611">
        <v>9</v>
      </c>
      <c r="B21" s="618" t="s">
        <v>296</v>
      </c>
      <c r="C21" s="325">
        <v>277771736</v>
      </c>
      <c r="D21" s="63">
        <v>7</v>
      </c>
      <c r="E21" s="46" t="s">
        <v>6</v>
      </c>
      <c r="F21" s="411">
        <v>13337450</v>
      </c>
      <c r="G21" s="37"/>
    </row>
    <row r="22" spans="1:6" ht="21.75" customHeight="1">
      <c r="A22" s="611">
        <v>10</v>
      </c>
      <c r="B22" s="617" t="s">
        <v>282</v>
      </c>
      <c r="C22" s="53">
        <v>64889587</v>
      </c>
      <c r="D22" s="63">
        <v>8</v>
      </c>
      <c r="E22" s="46" t="s">
        <v>115</v>
      </c>
      <c r="F22" s="411">
        <v>90316718</v>
      </c>
    </row>
    <row r="23" spans="1:6" ht="21.75" customHeight="1">
      <c r="A23" s="611"/>
      <c r="B23" s="621" t="s">
        <v>758</v>
      </c>
      <c r="C23" s="366">
        <v>80000</v>
      </c>
      <c r="D23" s="61"/>
      <c r="E23" s="44"/>
      <c r="F23" s="414"/>
    </row>
    <row r="24" spans="1:6" ht="21.75" customHeight="1">
      <c r="A24" s="611"/>
      <c r="B24" s="621" t="s">
        <v>759</v>
      </c>
      <c r="C24" s="366">
        <v>9001500</v>
      </c>
      <c r="D24" s="61"/>
      <c r="E24" s="44"/>
      <c r="F24" s="414"/>
    </row>
    <row r="25" spans="1:6" ht="21.75" customHeight="1">
      <c r="A25" s="611"/>
      <c r="B25" s="621" t="s">
        <v>760</v>
      </c>
      <c r="C25" s="366">
        <v>55808087</v>
      </c>
      <c r="D25" s="63"/>
      <c r="E25" s="45"/>
      <c r="F25" s="415"/>
    </row>
    <row r="26" spans="1:6" ht="21.75" customHeight="1">
      <c r="A26" s="611">
        <v>11</v>
      </c>
      <c r="B26" s="618" t="s">
        <v>297</v>
      </c>
      <c r="C26" s="325">
        <v>1638372024</v>
      </c>
      <c r="D26" s="63"/>
      <c r="E26" s="45"/>
      <c r="F26" s="416"/>
    </row>
    <row r="27" spans="1:7" s="39" customFormat="1" ht="23.25" customHeight="1">
      <c r="A27" s="612" t="s">
        <v>96</v>
      </c>
      <c r="B27" s="620" t="s">
        <v>425</v>
      </c>
      <c r="C27" s="52">
        <v>4808204970</v>
      </c>
      <c r="D27" s="60" t="s">
        <v>96</v>
      </c>
      <c r="E27" s="40" t="s">
        <v>426</v>
      </c>
      <c r="F27" s="413">
        <v>1101923703</v>
      </c>
      <c r="G27" s="38"/>
    </row>
    <row r="28" spans="1:6" ht="16.5" customHeight="1">
      <c r="A28" s="612"/>
      <c r="B28" s="620"/>
      <c r="C28" s="54"/>
      <c r="D28" s="64"/>
      <c r="E28" s="41"/>
      <c r="F28" s="413"/>
    </row>
    <row r="29" spans="1:7" s="39" customFormat="1" ht="23.25" customHeight="1">
      <c r="A29" s="612" t="s">
        <v>36</v>
      </c>
      <c r="B29" s="620" t="s">
        <v>427</v>
      </c>
      <c r="C29" s="52">
        <v>10787346930</v>
      </c>
      <c r="D29" s="60" t="s">
        <v>36</v>
      </c>
      <c r="E29" s="40" t="s">
        <v>428</v>
      </c>
      <c r="F29" s="413">
        <v>7728878253</v>
      </c>
      <c r="G29" s="38"/>
    </row>
    <row r="30" spans="1:6" ht="24" customHeight="1">
      <c r="A30" s="610">
        <v>12</v>
      </c>
      <c r="B30" s="622" t="s">
        <v>637</v>
      </c>
      <c r="C30" s="325">
        <v>94779692</v>
      </c>
      <c r="D30" s="58">
        <v>9</v>
      </c>
      <c r="E30" s="47" t="s">
        <v>298</v>
      </c>
      <c r="F30" s="411">
        <v>752049779</v>
      </c>
    </row>
    <row r="31" spans="1:6" ht="24" customHeight="1">
      <c r="A31" s="611">
        <v>13</v>
      </c>
      <c r="B31" s="618" t="s">
        <v>808</v>
      </c>
      <c r="C31" s="325">
        <v>1311330000</v>
      </c>
      <c r="D31" s="58">
        <v>10</v>
      </c>
      <c r="E31" s="47" t="s">
        <v>299</v>
      </c>
      <c r="F31" s="411">
        <v>1100139407</v>
      </c>
    </row>
    <row r="32" spans="1:6" ht="24" customHeight="1">
      <c r="A32" s="613"/>
      <c r="B32" s="623"/>
      <c r="C32" s="53"/>
      <c r="D32" s="58">
        <v>11</v>
      </c>
      <c r="E32" s="47" t="s">
        <v>365</v>
      </c>
      <c r="F32" s="411">
        <v>2611790000</v>
      </c>
    </row>
    <row r="33" spans="1:6" ht="24" customHeight="1">
      <c r="A33" s="613"/>
      <c r="B33" s="623"/>
      <c r="C33" s="53"/>
      <c r="D33" s="58">
        <v>12</v>
      </c>
      <c r="E33" s="47" t="s">
        <v>660</v>
      </c>
      <c r="F33" s="411">
        <v>599183</v>
      </c>
    </row>
    <row r="34" spans="1:7" s="39" customFormat="1" ht="23.25" customHeight="1">
      <c r="A34" s="612" t="s">
        <v>37</v>
      </c>
      <c r="B34" s="620" t="s">
        <v>219</v>
      </c>
      <c r="C34" s="52">
        <v>1406109692</v>
      </c>
      <c r="D34" s="60" t="s">
        <v>37</v>
      </c>
      <c r="E34" s="40" t="s">
        <v>12</v>
      </c>
      <c r="F34" s="413">
        <v>4464578369</v>
      </c>
      <c r="G34" s="38"/>
    </row>
    <row r="35" spans="1:6" ht="16.5" customHeight="1" thickBot="1">
      <c r="A35" s="614"/>
      <c r="B35" s="624"/>
      <c r="C35" s="55"/>
      <c r="D35" s="62"/>
      <c r="E35" s="48"/>
      <c r="F35" s="417"/>
    </row>
    <row r="36" spans="1:7" s="39" customFormat="1" ht="23.25" customHeight="1" thickBot="1" thickTop="1">
      <c r="A36" s="615" t="s">
        <v>38</v>
      </c>
      <c r="B36" s="625" t="s">
        <v>429</v>
      </c>
      <c r="C36" s="56">
        <v>12193456622</v>
      </c>
      <c r="D36" s="65" t="s">
        <v>38</v>
      </c>
      <c r="E36" s="49" t="s">
        <v>430</v>
      </c>
      <c r="F36" s="57">
        <v>12193456622</v>
      </c>
      <c r="G36" s="38"/>
    </row>
    <row r="37" spans="5:6" ht="19.5" customHeight="1" thickTop="1">
      <c r="E37" s="328"/>
      <c r="F37" s="329"/>
    </row>
    <row r="38" spans="2:6" ht="19.5" customHeight="1">
      <c r="B38" s="330"/>
      <c r="C38" s="331"/>
      <c r="D38" s="330"/>
      <c r="F38" s="36"/>
    </row>
    <row r="39" spans="2:6" ht="19.5" customHeight="1">
      <c r="B39" s="330"/>
      <c r="C39" s="331"/>
      <c r="D39" s="330"/>
      <c r="F39" s="37"/>
    </row>
    <row r="40" spans="2:6" ht="19.5" customHeight="1">
      <c r="B40" s="330"/>
      <c r="C40" s="332"/>
      <c r="D40" s="330"/>
      <c r="F40" s="333"/>
    </row>
    <row r="41" spans="3:5" ht="12.75">
      <c r="C41" s="37"/>
      <c r="E41" s="37"/>
    </row>
  </sheetData>
  <sheetProtection/>
  <mergeCells count="3">
    <mergeCell ref="A3:F3"/>
    <mergeCell ref="A4:F4"/>
    <mergeCell ref="A5:F5"/>
  </mergeCells>
  <printOptions horizontalCentered="1"/>
  <pageMargins left="0.15748031496062992" right="0.15748031496062992" top="0.4330708661417323" bottom="0.4724409448818898" header="0.15748031496062992" footer="0.1968503937007874"/>
  <pageSetup horizontalDpi="600" verticalDpi="600" orientation="landscape" paperSize="8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28"/>
  <sheetViews>
    <sheetView workbookViewId="0" topLeftCell="A1">
      <selection activeCell="F20" sqref="F20"/>
    </sheetView>
  </sheetViews>
  <sheetFormatPr defaultColWidth="9.00390625" defaultRowHeight="12.75"/>
  <cols>
    <col min="1" max="1" width="11.00390625" style="374" customWidth="1"/>
    <col min="2" max="2" width="90.625" style="374" customWidth="1"/>
    <col min="3" max="3" width="15.25390625" style="374" customWidth="1"/>
    <col min="4" max="4" width="13.625" style="374" bestFit="1" customWidth="1"/>
    <col min="5" max="5" width="10.625" style="374" bestFit="1" customWidth="1"/>
    <col min="6" max="16384" width="9.125" style="374" customWidth="1"/>
  </cols>
  <sheetData>
    <row r="1" spans="1:3" ht="15">
      <c r="A1" s="373" t="s">
        <v>1</v>
      </c>
      <c r="B1" s="373"/>
      <c r="C1" s="588" t="s">
        <v>501</v>
      </c>
    </row>
    <row r="3" spans="1:3" ht="15.75">
      <c r="A3" s="731" t="s">
        <v>603</v>
      </c>
      <c r="B3" s="731"/>
      <c r="C3" s="731"/>
    </row>
    <row r="4" spans="1:3" ht="12.75">
      <c r="A4" s="730" t="s">
        <v>104</v>
      </c>
      <c r="B4" s="730"/>
      <c r="C4" s="730"/>
    </row>
    <row r="5" spans="1:3" ht="12.75">
      <c r="A5" s="730" t="s">
        <v>827</v>
      </c>
      <c r="B5" s="730"/>
      <c r="C5" s="730"/>
    </row>
    <row r="6" ht="17.25" customHeight="1" thickBot="1"/>
    <row r="7" spans="1:3" ht="44.25" customHeight="1" thickBot="1" thickTop="1">
      <c r="A7" s="281" t="s">
        <v>502</v>
      </c>
      <c r="B7" s="279" t="s">
        <v>130</v>
      </c>
      <c r="C7" s="282" t="s">
        <v>828</v>
      </c>
    </row>
    <row r="8" spans="1:3" s="375" customFormat="1" ht="18" customHeight="1" thickTop="1">
      <c r="A8" s="647">
        <v>1</v>
      </c>
      <c r="B8" s="643" t="s">
        <v>503</v>
      </c>
      <c r="C8" s="644">
        <v>150584022</v>
      </c>
    </row>
    <row r="9" spans="1:3" s="377" customFormat="1" ht="18" customHeight="1">
      <c r="A9" s="586">
        <v>2</v>
      </c>
      <c r="B9" s="645" t="s">
        <v>504</v>
      </c>
      <c r="C9" s="646">
        <v>1638372024</v>
      </c>
    </row>
    <row r="10" spans="1:4" ht="18" customHeight="1">
      <c r="A10" s="586"/>
      <c r="B10" s="640" t="s">
        <v>182</v>
      </c>
      <c r="C10" s="587">
        <v>1207870088</v>
      </c>
      <c r="D10" s="376"/>
    </row>
    <row r="11" spans="1:3" ht="18" customHeight="1">
      <c r="A11" s="567"/>
      <c r="B11" s="283" t="s">
        <v>368</v>
      </c>
      <c r="C11" s="587">
        <v>3000000</v>
      </c>
    </row>
    <row r="12" spans="1:3" ht="18" customHeight="1">
      <c r="A12" s="567"/>
      <c r="B12" s="283" t="s">
        <v>715</v>
      </c>
      <c r="C12" s="587">
        <v>427201936</v>
      </c>
    </row>
    <row r="13" spans="1:3" ht="18" customHeight="1" thickBot="1">
      <c r="A13" s="586"/>
      <c r="B13" s="641" t="s">
        <v>716</v>
      </c>
      <c r="C13" s="642">
        <v>300000</v>
      </c>
    </row>
    <row r="14" spans="1:3" ht="18" customHeight="1" thickBot="1" thickTop="1">
      <c r="A14" s="589"/>
      <c r="B14" s="590" t="s">
        <v>613</v>
      </c>
      <c r="C14" s="585">
        <v>1788956046</v>
      </c>
    </row>
    <row r="15" ht="13.5" customHeight="1" thickTop="1"/>
    <row r="16" ht="23.25" customHeight="1"/>
    <row r="17" spans="1:3" ht="13.5" customHeight="1">
      <c r="A17" s="731" t="s">
        <v>604</v>
      </c>
      <c r="B17" s="731"/>
      <c r="C17" s="731"/>
    </row>
    <row r="18" spans="1:3" ht="13.5" customHeight="1">
      <c r="A18" s="730" t="s">
        <v>104</v>
      </c>
      <c r="B18" s="730"/>
      <c r="C18" s="730"/>
    </row>
    <row r="19" spans="1:3" ht="13.5" customHeight="1">
      <c r="A19" s="730" t="s">
        <v>827</v>
      </c>
      <c r="B19" s="730"/>
      <c r="C19" s="730"/>
    </row>
    <row r="20" ht="13.5" thickBot="1"/>
    <row r="21" spans="1:3" ht="14.25" thickBot="1" thickTop="1">
      <c r="A21" s="281" t="s">
        <v>502</v>
      </c>
      <c r="B21" s="279" t="s">
        <v>130</v>
      </c>
      <c r="C21" s="282" t="s">
        <v>828</v>
      </c>
    </row>
    <row r="22" spans="1:3" ht="18.75" customHeight="1" thickTop="1">
      <c r="A22" s="378">
        <v>1</v>
      </c>
      <c r="B22" s="379" t="s">
        <v>293</v>
      </c>
      <c r="C22" s="380">
        <v>2159327</v>
      </c>
    </row>
    <row r="23" ht="12.75">
      <c r="C23" s="376"/>
    </row>
    <row r="28" ht="15.75">
      <c r="E28" s="381"/>
    </row>
  </sheetData>
  <sheetProtection/>
  <mergeCells count="6">
    <mergeCell ref="A19:C19"/>
    <mergeCell ref="A18:C18"/>
    <mergeCell ref="A3:C3"/>
    <mergeCell ref="A4:C4"/>
    <mergeCell ref="A5:C5"/>
    <mergeCell ref="A17:C17"/>
  </mergeCells>
  <printOptions horizontalCentered="1"/>
  <pageMargins left="0.15748031496062992" right="0.15748031496062992" top="0.3937007874015748" bottom="0.3937007874015748" header="0" footer="0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134"/>
  <sheetViews>
    <sheetView workbookViewId="0" topLeftCell="A1">
      <selection activeCell="E113" sqref="E113"/>
    </sheetView>
  </sheetViews>
  <sheetFormatPr defaultColWidth="9.00390625" defaultRowHeight="12.75"/>
  <cols>
    <col min="1" max="1" width="8.375" style="363" customWidth="1"/>
    <col min="2" max="2" width="79.875" style="364" bestFit="1" customWidth="1"/>
    <col min="3" max="3" width="19.75390625" style="356" customWidth="1"/>
    <col min="4" max="16384" width="9.125" style="216" customWidth="1"/>
  </cols>
  <sheetData>
    <row r="1" spans="1:3" s="338" customFormat="1" ht="12.75">
      <c r="A1" s="338" t="s">
        <v>1</v>
      </c>
      <c r="B1" s="339"/>
      <c r="C1" s="648" t="s">
        <v>102</v>
      </c>
    </row>
    <row r="2" spans="1:3" s="338" customFormat="1" ht="12.75">
      <c r="A2" s="341"/>
      <c r="B2" s="342"/>
      <c r="C2" s="340"/>
    </row>
    <row r="3" spans="1:3" s="338" customFormat="1" ht="12.75">
      <c r="A3" s="732" t="s">
        <v>796</v>
      </c>
      <c r="B3" s="732"/>
      <c r="C3" s="732"/>
    </row>
    <row r="4" spans="1:3" s="338" customFormat="1" ht="12.75">
      <c r="A4" s="733" t="s">
        <v>101</v>
      </c>
      <c r="B4" s="733"/>
      <c r="C4" s="733"/>
    </row>
    <row r="5" spans="1:3" s="338" customFormat="1" ht="12.75">
      <c r="A5" s="733" t="s">
        <v>827</v>
      </c>
      <c r="B5" s="733"/>
      <c r="C5" s="733"/>
    </row>
    <row r="6" spans="1:3" s="338" customFormat="1" ht="13.5" thickBot="1">
      <c r="A6" s="341"/>
      <c r="B6" s="341"/>
      <c r="C6" s="340"/>
    </row>
    <row r="7" spans="1:3" s="338" customFormat="1" ht="49.5" customHeight="1" thickBot="1" thickTop="1">
      <c r="A7" s="343" t="s">
        <v>502</v>
      </c>
      <c r="B7" s="344" t="s">
        <v>130</v>
      </c>
      <c r="C7" s="365" t="s">
        <v>826</v>
      </c>
    </row>
    <row r="8" spans="1:3" s="346" customFormat="1" ht="19.5" customHeight="1" thickTop="1">
      <c r="A8" s="592" t="s">
        <v>34</v>
      </c>
      <c r="B8" s="345" t="s">
        <v>90</v>
      </c>
      <c r="C8" s="593"/>
    </row>
    <row r="9" spans="1:20" ht="19.5" customHeight="1">
      <c r="A9" s="350" t="s">
        <v>18</v>
      </c>
      <c r="B9" s="347" t="s">
        <v>19</v>
      </c>
      <c r="C9" s="594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</row>
    <row r="10" spans="1:19" ht="19.5" customHeight="1">
      <c r="A10" s="348" t="s">
        <v>41</v>
      </c>
      <c r="B10" s="349" t="s">
        <v>668</v>
      </c>
      <c r="C10" s="595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</row>
    <row r="11" spans="1:19" ht="19.5" customHeight="1">
      <c r="A11" s="350"/>
      <c r="B11" s="351" t="s">
        <v>669</v>
      </c>
      <c r="C11" s="595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</row>
    <row r="12" spans="1:19" ht="19.5" customHeight="1">
      <c r="A12" s="350"/>
      <c r="B12" s="352" t="s">
        <v>671</v>
      </c>
      <c r="C12" s="596">
        <v>234913</v>
      </c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</row>
    <row r="13" spans="1:19" ht="19.5" customHeight="1">
      <c r="A13" s="350"/>
      <c r="B13" s="352" t="s">
        <v>810</v>
      </c>
      <c r="C13" s="596">
        <v>1328805</v>
      </c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</row>
    <row r="14" spans="1:19" ht="19.5" customHeight="1">
      <c r="A14" s="350"/>
      <c r="B14" s="352" t="s">
        <v>811</v>
      </c>
      <c r="C14" s="596">
        <v>11430000</v>
      </c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</row>
    <row r="15" spans="1:19" ht="19.5" customHeight="1">
      <c r="A15" s="350"/>
      <c r="B15" s="352" t="s">
        <v>670</v>
      </c>
      <c r="C15" s="596">
        <v>897426</v>
      </c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</row>
    <row r="16" spans="1:19" ht="19.5" customHeight="1">
      <c r="A16" s="350"/>
      <c r="B16" s="351" t="s">
        <v>812</v>
      </c>
      <c r="C16" s="596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</row>
    <row r="17" spans="1:19" ht="19.5" customHeight="1">
      <c r="A17" s="350"/>
      <c r="B17" s="352" t="s">
        <v>670</v>
      </c>
      <c r="C17" s="596">
        <v>116720</v>
      </c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</row>
    <row r="18" spans="1:19" ht="19.5" customHeight="1">
      <c r="A18" s="350"/>
      <c r="B18" s="351" t="s">
        <v>672</v>
      </c>
      <c r="C18" s="596">
        <v>704433</v>
      </c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</row>
    <row r="19" spans="1:20" ht="19.5" customHeight="1">
      <c r="A19" s="348" t="s">
        <v>43</v>
      </c>
      <c r="B19" s="353" t="s">
        <v>91</v>
      </c>
      <c r="C19" s="59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</row>
    <row r="20" spans="1:20" ht="19.5" customHeight="1">
      <c r="A20" s="348"/>
      <c r="B20" s="354" t="s">
        <v>578</v>
      </c>
      <c r="C20" s="596">
        <v>65000000</v>
      </c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</row>
    <row r="21" spans="1:20" ht="19.5" customHeight="1">
      <c r="A21" s="348"/>
      <c r="B21" s="354" t="s">
        <v>813</v>
      </c>
      <c r="C21" s="596">
        <v>73000000</v>
      </c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</row>
    <row r="22" spans="1:20" ht="19.5" customHeight="1">
      <c r="A22" s="348"/>
      <c r="B22" s="354" t="s">
        <v>761</v>
      </c>
      <c r="C22" s="596">
        <v>73887255</v>
      </c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</row>
    <row r="23" spans="1:20" ht="19.5" customHeight="1">
      <c r="A23" s="348"/>
      <c r="B23" s="354" t="s">
        <v>614</v>
      </c>
      <c r="C23" s="596">
        <v>783438</v>
      </c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</row>
    <row r="24" spans="1:20" ht="19.5" customHeight="1">
      <c r="A24" s="348"/>
      <c r="B24" s="354" t="s">
        <v>638</v>
      </c>
      <c r="C24" s="596">
        <v>11874500</v>
      </c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</row>
    <row r="25" spans="1:20" ht="19.5" customHeight="1">
      <c r="A25" s="348"/>
      <c r="B25" s="354" t="s">
        <v>814</v>
      </c>
      <c r="C25" s="596">
        <v>52800000</v>
      </c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</row>
    <row r="26" spans="1:20" ht="19.5" customHeight="1">
      <c r="A26" s="348"/>
      <c r="B26" s="354" t="s">
        <v>615</v>
      </c>
      <c r="C26" s="596">
        <v>1117600</v>
      </c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</row>
    <row r="27" spans="1:20" ht="19.5" customHeight="1">
      <c r="A27" s="348"/>
      <c r="B27" s="354" t="s">
        <v>639</v>
      </c>
      <c r="C27" s="596">
        <v>39911432</v>
      </c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</row>
    <row r="28" spans="1:20" ht="19.5" customHeight="1">
      <c r="A28" s="348"/>
      <c r="B28" s="354" t="s">
        <v>762</v>
      </c>
      <c r="C28" s="596">
        <v>280377</v>
      </c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</row>
    <row r="29" spans="1:20" ht="19.5" customHeight="1">
      <c r="A29" s="348"/>
      <c r="B29" s="354" t="s">
        <v>616</v>
      </c>
      <c r="C29" s="596">
        <v>52989480</v>
      </c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</row>
    <row r="30" spans="1:20" ht="19.5" customHeight="1">
      <c r="A30" s="348"/>
      <c r="B30" s="354" t="s">
        <v>617</v>
      </c>
      <c r="C30" s="596">
        <v>708513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</row>
    <row r="31" spans="1:20" ht="19.5" customHeight="1">
      <c r="A31" s="348"/>
      <c r="B31" s="354" t="s">
        <v>640</v>
      </c>
      <c r="C31" s="596">
        <v>600000</v>
      </c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</row>
    <row r="32" spans="1:20" ht="19.5" customHeight="1">
      <c r="A32" s="348"/>
      <c r="B32" s="354" t="s">
        <v>641</v>
      </c>
      <c r="C32" s="596">
        <v>25400000</v>
      </c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</row>
    <row r="33" spans="1:20" ht="19.5" customHeight="1">
      <c r="A33" s="348"/>
      <c r="B33" s="354" t="s">
        <v>763</v>
      </c>
      <c r="C33" s="59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</row>
    <row r="34" spans="1:20" ht="19.5" customHeight="1">
      <c r="A34" s="348"/>
      <c r="B34" s="352" t="s">
        <v>764</v>
      </c>
      <c r="C34" s="596">
        <v>2263000</v>
      </c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</row>
    <row r="35" spans="1:20" ht="19.5" customHeight="1">
      <c r="A35" s="348"/>
      <c r="B35" s="352" t="s">
        <v>765</v>
      </c>
      <c r="C35" s="596">
        <v>2288540</v>
      </c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</row>
    <row r="36" spans="1:20" ht="19.5" customHeight="1">
      <c r="A36" s="348"/>
      <c r="B36" s="352" t="s">
        <v>766</v>
      </c>
      <c r="C36" s="596">
        <v>1673454</v>
      </c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</row>
    <row r="37" spans="1:20" ht="19.5" customHeight="1">
      <c r="A37" s="348"/>
      <c r="B37" s="352" t="s">
        <v>767</v>
      </c>
      <c r="C37" s="596">
        <v>1069942</v>
      </c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</row>
    <row r="38" spans="1:20" ht="19.5" customHeight="1">
      <c r="A38" s="348"/>
      <c r="B38" s="352" t="s">
        <v>815</v>
      </c>
      <c r="C38" s="596">
        <v>718433</v>
      </c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</row>
    <row r="39" spans="1:20" ht="19.5" customHeight="1">
      <c r="A39" s="348"/>
      <c r="B39" s="352" t="s">
        <v>768</v>
      </c>
      <c r="C39" s="596">
        <v>343980</v>
      </c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</row>
    <row r="40" spans="1:20" ht="19.5" customHeight="1">
      <c r="A40" s="348"/>
      <c r="B40" s="352" t="s">
        <v>769</v>
      </c>
      <c r="C40" s="596">
        <v>1918167</v>
      </c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</row>
    <row r="41" spans="1:20" ht="19.5" customHeight="1">
      <c r="A41" s="348"/>
      <c r="B41" s="352" t="s">
        <v>670</v>
      </c>
      <c r="C41" s="596">
        <v>894659</v>
      </c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</row>
    <row r="42" spans="1:20" ht="19.5" customHeight="1">
      <c r="A42" s="348"/>
      <c r="B42" s="354" t="s">
        <v>770</v>
      </c>
      <c r="C42" s="59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</row>
    <row r="43" spans="1:20" ht="19.5" customHeight="1">
      <c r="A43" s="348"/>
      <c r="B43" s="352" t="s">
        <v>771</v>
      </c>
      <c r="C43" s="596">
        <v>1225545</v>
      </c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</row>
    <row r="44" spans="1:20" ht="19.5" customHeight="1">
      <c r="A44" s="348"/>
      <c r="B44" s="352" t="s">
        <v>772</v>
      </c>
      <c r="C44" s="596">
        <v>7174357</v>
      </c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</row>
    <row r="45" spans="1:19" ht="19.5" customHeight="1">
      <c r="A45" s="348"/>
      <c r="B45" s="352" t="s">
        <v>773</v>
      </c>
      <c r="C45" s="596">
        <v>792190</v>
      </c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</row>
    <row r="46" spans="1:19" ht="19.5" customHeight="1">
      <c r="A46" s="348"/>
      <c r="B46" s="352" t="s">
        <v>774</v>
      </c>
      <c r="C46" s="596">
        <v>4990</v>
      </c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</row>
    <row r="47" spans="1:19" ht="19.5" customHeight="1">
      <c r="A47" s="348"/>
      <c r="B47" s="352" t="s">
        <v>775</v>
      </c>
      <c r="C47" s="596">
        <v>223520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</row>
    <row r="48" spans="1:19" ht="19.5" customHeight="1">
      <c r="A48" s="348"/>
      <c r="B48" s="352" t="s">
        <v>776</v>
      </c>
      <c r="C48" s="596">
        <v>732836</v>
      </c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</row>
    <row r="49" spans="1:19" ht="19.5" customHeight="1">
      <c r="A49" s="348"/>
      <c r="B49" s="352" t="s">
        <v>816</v>
      </c>
      <c r="C49" s="596">
        <v>1059481</v>
      </c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</row>
    <row r="50" spans="1:20" ht="19.5" customHeight="1">
      <c r="A50" s="348"/>
      <c r="B50" s="352" t="s">
        <v>777</v>
      </c>
      <c r="C50" s="596">
        <v>2030268</v>
      </c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</row>
    <row r="51" spans="1:19" ht="19.5" customHeight="1">
      <c r="A51" s="355"/>
      <c r="B51" s="351" t="s">
        <v>778</v>
      </c>
      <c r="C51" s="596">
        <v>2318508</v>
      </c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</row>
    <row r="52" spans="1:19" ht="19.5" customHeight="1">
      <c r="A52" s="348"/>
      <c r="B52" s="354" t="s">
        <v>675</v>
      </c>
      <c r="C52" s="596">
        <v>6344920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</row>
    <row r="53" spans="1:19" ht="19.5" customHeight="1">
      <c r="A53" s="348"/>
      <c r="B53" s="354" t="s">
        <v>682</v>
      </c>
      <c r="C53" s="596">
        <v>3810000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</row>
    <row r="54" spans="1:19" ht="19.5" customHeight="1">
      <c r="A54" s="348"/>
      <c r="B54" s="354" t="s">
        <v>822</v>
      </c>
      <c r="C54" s="596">
        <v>25000000</v>
      </c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</row>
    <row r="55" spans="1:20" ht="19.5" customHeight="1">
      <c r="A55" s="348"/>
      <c r="B55" s="354" t="s">
        <v>644</v>
      </c>
      <c r="C55" s="596">
        <v>6000000</v>
      </c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</row>
    <row r="56" spans="1:20" ht="19.5" customHeight="1">
      <c r="A56" s="348"/>
      <c r="B56" s="354" t="s">
        <v>579</v>
      </c>
      <c r="C56" s="596">
        <v>1103003</v>
      </c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</row>
    <row r="57" spans="1:20" ht="19.5" customHeight="1">
      <c r="A57" s="348"/>
      <c r="B57" s="354" t="s">
        <v>618</v>
      </c>
      <c r="C57" s="596">
        <v>750000</v>
      </c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</row>
    <row r="58" spans="1:20" ht="19.5" customHeight="1">
      <c r="A58" s="348" t="s">
        <v>45</v>
      </c>
      <c r="B58" s="353" t="s">
        <v>92</v>
      </c>
      <c r="C58" s="59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</row>
    <row r="59" spans="1:20" ht="19.5" customHeight="1">
      <c r="A59" s="348"/>
      <c r="B59" s="354" t="s">
        <v>323</v>
      </c>
      <c r="C59" s="596">
        <v>20000000</v>
      </c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</row>
    <row r="60" spans="1:20" ht="19.5" customHeight="1">
      <c r="A60" s="348"/>
      <c r="B60" s="354" t="s">
        <v>779</v>
      </c>
      <c r="C60" s="596">
        <v>4284685</v>
      </c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</row>
    <row r="61" spans="1:20" ht="19.5" customHeight="1">
      <c r="A61" s="348"/>
      <c r="B61" s="354" t="s">
        <v>580</v>
      </c>
      <c r="C61" s="596">
        <v>110750872</v>
      </c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</row>
    <row r="62" spans="1:3" ht="19.5" customHeight="1">
      <c r="A62" s="348"/>
      <c r="B62" s="354" t="s">
        <v>581</v>
      </c>
      <c r="C62" s="596">
        <v>43709497</v>
      </c>
    </row>
    <row r="63" spans="1:3" ht="19.5" customHeight="1">
      <c r="A63" s="348"/>
      <c r="B63" s="354" t="s">
        <v>780</v>
      </c>
      <c r="C63" s="596">
        <v>2794318</v>
      </c>
    </row>
    <row r="64" spans="1:3" ht="19.5" customHeight="1">
      <c r="A64" s="348"/>
      <c r="B64" s="354" t="s">
        <v>714</v>
      </c>
      <c r="C64" s="596">
        <v>11457935</v>
      </c>
    </row>
    <row r="65" spans="1:3" ht="19.5" customHeight="1">
      <c r="A65" s="348"/>
      <c r="B65" s="354" t="s">
        <v>331</v>
      </c>
      <c r="C65" s="596">
        <v>44300000</v>
      </c>
    </row>
    <row r="66" spans="1:3" ht="19.5" customHeight="1">
      <c r="A66" s="348"/>
      <c r="B66" s="354" t="s">
        <v>619</v>
      </c>
      <c r="C66" s="596">
        <v>6858000</v>
      </c>
    </row>
    <row r="67" spans="1:3" ht="19.5" customHeight="1">
      <c r="A67" s="598"/>
      <c r="B67" s="338" t="s">
        <v>620</v>
      </c>
      <c r="C67" s="596">
        <v>325606584</v>
      </c>
    </row>
    <row r="68" spans="1:3" ht="19.5" customHeight="1">
      <c r="A68" s="348"/>
      <c r="B68" s="357" t="s">
        <v>781</v>
      </c>
      <c r="C68" s="596">
        <v>5080000</v>
      </c>
    </row>
    <row r="69" spans="1:3" ht="19.5" customHeight="1">
      <c r="A69" s="348"/>
      <c r="B69" s="357" t="s">
        <v>782</v>
      </c>
      <c r="C69" s="596">
        <v>5528797</v>
      </c>
    </row>
    <row r="70" spans="1:3" ht="19.5" customHeight="1">
      <c r="A70" s="348"/>
      <c r="B70" s="357" t="s">
        <v>783</v>
      </c>
      <c r="C70" s="596">
        <v>3124200</v>
      </c>
    </row>
    <row r="71" spans="1:3" ht="19.5" customHeight="1">
      <c r="A71" s="348"/>
      <c r="B71" s="358" t="s">
        <v>621</v>
      </c>
      <c r="C71" s="596">
        <v>40000000</v>
      </c>
    </row>
    <row r="72" spans="1:3" ht="19.5" customHeight="1">
      <c r="A72" s="348"/>
      <c r="B72" s="354" t="s">
        <v>582</v>
      </c>
      <c r="C72" s="596">
        <v>13794530</v>
      </c>
    </row>
    <row r="73" spans="1:3" ht="19.5" customHeight="1">
      <c r="A73" s="348" t="s">
        <v>48</v>
      </c>
      <c r="B73" s="353" t="s">
        <v>93</v>
      </c>
      <c r="C73" s="597"/>
    </row>
    <row r="74" spans="1:3" ht="19.5" customHeight="1">
      <c r="A74" s="348"/>
      <c r="B74" s="354" t="s">
        <v>360</v>
      </c>
      <c r="C74" s="596">
        <v>169888836</v>
      </c>
    </row>
    <row r="75" spans="1:3" s="346" customFormat="1" ht="19.5" customHeight="1">
      <c r="A75" s="348"/>
      <c r="B75" s="354" t="s">
        <v>784</v>
      </c>
      <c r="C75" s="596">
        <v>10000000</v>
      </c>
    </row>
    <row r="76" spans="1:3" s="346" customFormat="1" ht="19.5" customHeight="1">
      <c r="A76" s="348"/>
      <c r="B76" s="354" t="s">
        <v>785</v>
      </c>
      <c r="C76" s="596">
        <v>3140952</v>
      </c>
    </row>
    <row r="77" spans="1:3" s="346" customFormat="1" ht="19.5" customHeight="1">
      <c r="A77" s="348"/>
      <c r="B77" s="354" t="s">
        <v>622</v>
      </c>
      <c r="C77" s="596">
        <v>443550</v>
      </c>
    </row>
    <row r="78" spans="1:3" s="346" customFormat="1" ht="19.5" customHeight="1">
      <c r="A78" s="348"/>
      <c r="B78" s="354" t="s">
        <v>786</v>
      </c>
      <c r="C78" s="596">
        <v>8890</v>
      </c>
    </row>
    <row r="79" spans="1:3" s="346" customFormat="1" ht="19.5" customHeight="1">
      <c r="A79" s="348"/>
      <c r="B79" s="354" t="s">
        <v>680</v>
      </c>
      <c r="C79" s="596">
        <v>233680</v>
      </c>
    </row>
    <row r="80" spans="1:3" s="346" customFormat="1" ht="19.5" customHeight="1">
      <c r="A80" s="348"/>
      <c r="B80" s="351" t="s">
        <v>676</v>
      </c>
      <c r="C80" s="596">
        <v>254000</v>
      </c>
    </row>
    <row r="81" spans="1:3" ht="19.5" customHeight="1">
      <c r="A81" s="348" t="s">
        <v>49</v>
      </c>
      <c r="B81" s="353" t="s">
        <v>623</v>
      </c>
      <c r="C81" s="597"/>
    </row>
    <row r="82" spans="1:3" ht="19.5" customHeight="1">
      <c r="A82" s="348"/>
      <c r="B82" s="354" t="s">
        <v>642</v>
      </c>
      <c r="C82" s="596">
        <v>3200000</v>
      </c>
    </row>
    <row r="83" spans="1:3" ht="19.5" customHeight="1">
      <c r="A83" s="348"/>
      <c r="B83" s="354" t="s">
        <v>624</v>
      </c>
      <c r="C83" s="596">
        <v>26590000</v>
      </c>
    </row>
    <row r="84" spans="1:3" ht="19.5" customHeight="1">
      <c r="A84" s="348"/>
      <c r="B84" s="354" t="s">
        <v>817</v>
      </c>
      <c r="C84" s="596">
        <v>600000</v>
      </c>
    </row>
    <row r="85" spans="1:3" ht="19.5" customHeight="1">
      <c r="A85" s="348"/>
      <c r="B85" s="354" t="s">
        <v>583</v>
      </c>
      <c r="C85" s="596">
        <v>1648460</v>
      </c>
    </row>
    <row r="86" spans="1:3" ht="19.5" customHeight="1">
      <c r="A86" s="348"/>
      <c r="B86" s="354" t="s">
        <v>625</v>
      </c>
      <c r="C86" s="596">
        <v>2202908</v>
      </c>
    </row>
    <row r="87" spans="1:3" ht="19.5" customHeight="1">
      <c r="A87" s="348"/>
      <c r="B87" s="354" t="s">
        <v>679</v>
      </c>
      <c r="C87" s="596">
        <v>1554226</v>
      </c>
    </row>
    <row r="88" spans="1:3" ht="19.5" customHeight="1">
      <c r="A88" s="348"/>
      <c r="B88" s="354" t="s">
        <v>673</v>
      </c>
      <c r="C88" s="596">
        <v>2472297</v>
      </c>
    </row>
    <row r="89" spans="1:3" ht="19.5" customHeight="1">
      <c r="A89" s="348"/>
      <c r="B89" s="354" t="s">
        <v>787</v>
      </c>
      <c r="C89" s="596">
        <v>22889070</v>
      </c>
    </row>
    <row r="90" spans="1:3" ht="19.5" customHeight="1">
      <c r="A90" s="348"/>
      <c r="B90" s="354" t="s">
        <v>797</v>
      </c>
      <c r="C90" s="596">
        <v>90000</v>
      </c>
    </row>
    <row r="91" spans="1:3" ht="19.5" customHeight="1">
      <c r="A91" s="348"/>
      <c r="B91" s="354" t="s">
        <v>788</v>
      </c>
      <c r="C91" s="596">
        <v>8637270</v>
      </c>
    </row>
    <row r="92" spans="1:3" ht="19.5" customHeight="1">
      <c r="A92" s="348" t="s">
        <v>51</v>
      </c>
      <c r="B92" s="353" t="s">
        <v>243</v>
      </c>
      <c r="C92" s="597"/>
    </row>
    <row r="93" spans="1:3" ht="19.5" customHeight="1">
      <c r="A93" s="348"/>
      <c r="B93" s="354" t="s">
        <v>322</v>
      </c>
      <c r="C93" s="596">
        <v>28095000</v>
      </c>
    </row>
    <row r="94" spans="1:3" ht="19.5" customHeight="1">
      <c r="A94" s="348"/>
      <c r="B94" s="354" t="s">
        <v>674</v>
      </c>
      <c r="C94" s="596">
        <v>67299946</v>
      </c>
    </row>
    <row r="95" spans="1:3" ht="19.5" customHeight="1">
      <c r="A95" s="348" t="s">
        <v>681</v>
      </c>
      <c r="B95" s="353" t="s">
        <v>94</v>
      </c>
      <c r="C95" s="597"/>
    </row>
    <row r="96" spans="1:3" ht="19.5" customHeight="1">
      <c r="A96" s="348"/>
      <c r="B96" s="354" t="s">
        <v>643</v>
      </c>
      <c r="C96" s="596">
        <v>50172873</v>
      </c>
    </row>
    <row r="97" spans="1:3" ht="19.5" customHeight="1">
      <c r="A97" s="350" t="s">
        <v>328</v>
      </c>
      <c r="B97" s="347" t="s">
        <v>95</v>
      </c>
      <c r="C97" s="597"/>
    </row>
    <row r="98" spans="1:3" ht="19.5" customHeight="1">
      <c r="A98" s="350" t="s">
        <v>41</v>
      </c>
      <c r="B98" s="354" t="s">
        <v>626</v>
      </c>
      <c r="C98" s="596">
        <v>862096798</v>
      </c>
    </row>
    <row r="99" spans="1:3" ht="19.5" customHeight="1">
      <c r="A99" s="350"/>
      <c r="B99" s="354" t="s">
        <v>789</v>
      </c>
      <c r="C99" s="596">
        <v>321319145</v>
      </c>
    </row>
    <row r="100" spans="1:3" ht="19.5" customHeight="1">
      <c r="A100" s="350"/>
      <c r="B100" s="354" t="s">
        <v>627</v>
      </c>
      <c r="C100" s="596">
        <v>6000000</v>
      </c>
    </row>
    <row r="101" spans="1:3" ht="19.5" customHeight="1">
      <c r="A101" s="350"/>
      <c r="B101" s="354" t="s">
        <v>628</v>
      </c>
      <c r="C101" s="596">
        <v>44500000</v>
      </c>
    </row>
    <row r="102" spans="1:3" ht="19.5" customHeight="1">
      <c r="A102" s="348"/>
      <c r="B102" s="354" t="s">
        <v>629</v>
      </c>
      <c r="C102" s="596">
        <v>41100000</v>
      </c>
    </row>
    <row r="103" spans="1:3" ht="19.5" customHeight="1">
      <c r="A103" s="348"/>
      <c r="B103" s="354" t="s">
        <v>584</v>
      </c>
      <c r="C103" s="596">
        <v>7770460</v>
      </c>
    </row>
    <row r="104" spans="1:3" ht="19.5" customHeight="1">
      <c r="A104" s="348"/>
      <c r="B104" s="354" t="s">
        <v>630</v>
      </c>
      <c r="C104" s="596">
        <v>8241947</v>
      </c>
    </row>
    <row r="105" spans="1:3" ht="19.5" customHeight="1">
      <c r="A105" s="598"/>
      <c r="B105" s="359" t="s">
        <v>790</v>
      </c>
      <c r="C105" s="596">
        <v>669965</v>
      </c>
    </row>
    <row r="106" spans="1:3" ht="19.5" customHeight="1">
      <c r="A106" s="598"/>
      <c r="B106" s="359" t="s">
        <v>585</v>
      </c>
      <c r="C106" s="596">
        <v>1046492</v>
      </c>
    </row>
    <row r="107" spans="1:3" ht="19.5" customHeight="1">
      <c r="A107" s="348"/>
      <c r="B107" s="354" t="s">
        <v>677</v>
      </c>
      <c r="C107" s="596">
        <v>305398</v>
      </c>
    </row>
    <row r="108" spans="1:3" ht="19.5" customHeight="1">
      <c r="A108" s="348"/>
      <c r="B108" s="354" t="s">
        <v>791</v>
      </c>
      <c r="C108" s="596">
        <v>10160</v>
      </c>
    </row>
    <row r="109" spans="1:3" ht="19.5" customHeight="1">
      <c r="A109" s="348"/>
      <c r="B109" s="351" t="s">
        <v>678</v>
      </c>
      <c r="C109" s="597"/>
    </row>
    <row r="110" spans="1:3" ht="19.5" customHeight="1" thickBot="1">
      <c r="A110" s="598"/>
      <c r="B110" s="352" t="s">
        <v>670</v>
      </c>
      <c r="C110" s="596">
        <v>14595197</v>
      </c>
    </row>
    <row r="111" spans="1:3" ht="19.5" customHeight="1" thickBot="1" thickTop="1">
      <c r="A111" s="591"/>
      <c r="B111" s="650" t="s">
        <v>631</v>
      </c>
      <c r="C111" s="360">
        <v>2827171623</v>
      </c>
    </row>
    <row r="112" spans="1:3" ht="19.5" customHeight="1" thickTop="1">
      <c r="A112" s="599"/>
      <c r="B112" s="361"/>
      <c r="C112" s="597"/>
    </row>
    <row r="113" spans="1:3" ht="19.5" customHeight="1">
      <c r="A113" s="350" t="s">
        <v>96</v>
      </c>
      <c r="B113" s="362" t="s">
        <v>97</v>
      </c>
      <c r="C113" s="597"/>
    </row>
    <row r="114" spans="1:3" ht="19.5" customHeight="1">
      <c r="A114" s="350"/>
      <c r="B114" s="362"/>
      <c r="C114" s="597"/>
    </row>
    <row r="115" spans="1:3" ht="19.5" customHeight="1">
      <c r="A115" s="350" t="s">
        <v>18</v>
      </c>
      <c r="B115" s="362" t="s">
        <v>19</v>
      </c>
      <c r="C115" s="597"/>
    </row>
    <row r="116" spans="1:3" ht="19.5" customHeight="1">
      <c r="A116" s="348" t="s">
        <v>41</v>
      </c>
      <c r="B116" s="353" t="s">
        <v>91</v>
      </c>
      <c r="C116" s="597"/>
    </row>
    <row r="117" spans="1:3" ht="19.5" customHeight="1">
      <c r="A117" s="348"/>
      <c r="B117" s="354" t="s">
        <v>818</v>
      </c>
      <c r="C117" s="596">
        <v>129990183</v>
      </c>
    </row>
    <row r="118" spans="1:3" ht="19.5" customHeight="1">
      <c r="A118" s="348"/>
      <c r="B118" s="354" t="s">
        <v>332</v>
      </c>
      <c r="C118" s="596">
        <v>5000000</v>
      </c>
    </row>
    <row r="119" spans="1:3" ht="19.5" customHeight="1">
      <c r="A119" s="348"/>
      <c r="B119" s="354" t="s">
        <v>325</v>
      </c>
      <c r="C119" s="596">
        <v>5000000</v>
      </c>
    </row>
    <row r="120" spans="1:3" ht="19.5" customHeight="1">
      <c r="A120" s="348"/>
      <c r="B120" s="354" t="s">
        <v>324</v>
      </c>
      <c r="C120" s="596">
        <v>5000000</v>
      </c>
    </row>
    <row r="121" spans="1:3" ht="19.5" customHeight="1">
      <c r="A121" s="348"/>
      <c r="B121" s="354" t="s">
        <v>792</v>
      </c>
      <c r="C121" s="596">
        <v>1227455</v>
      </c>
    </row>
    <row r="122" spans="1:3" ht="19.5" customHeight="1">
      <c r="A122" s="348"/>
      <c r="B122" s="354" t="s">
        <v>819</v>
      </c>
      <c r="C122" s="596">
        <v>80300000</v>
      </c>
    </row>
    <row r="123" spans="1:3" ht="19.5" customHeight="1">
      <c r="A123" s="348"/>
      <c r="B123" s="354" t="s">
        <v>809</v>
      </c>
      <c r="C123" s="596">
        <v>16000000</v>
      </c>
    </row>
    <row r="124" spans="1:3" ht="19.5" customHeight="1">
      <c r="A124" s="348" t="s">
        <v>43</v>
      </c>
      <c r="B124" s="353" t="s">
        <v>92</v>
      </c>
      <c r="C124" s="597"/>
    </row>
    <row r="125" spans="1:3" ht="19.5" customHeight="1">
      <c r="A125" s="348"/>
      <c r="B125" s="354" t="s">
        <v>98</v>
      </c>
      <c r="C125" s="596">
        <v>4210000</v>
      </c>
    </row>
    <row r="126" spans="1:3" ht="19.5" customHeight="1">
      <c r="A126" s="348" t="s">
        <v>45</v>
      </c>
      <c r="B126" s="353" t="s">
        <v>99</v>
      </c>
      <c r="C126" s="597"/>
    </row>
    <row r="127" spans="1:3" ht="19.5" customHeight="1">
      <c r="A127" s="348"/>
      <c r="B127" s="354" t="s">
        <v>100</v>
      </c>
      <c r="C127" s="596">
        <v>21916487</v>
      </c>
    </row>
    <row r="128" spans="1:3" ht="19.5" customHeight="1">
      <c r="A128" s="348"/>
      <c r="B128" s="354" t="s">
        <v>586</v>
      </c>
      <c r="C128" s="596">
        <v>2136262</v>
      </c>
    </row>
    <row r="129" spans="1:3" ht="19.5" customHeight="1">
      <c r="A129" s="598"/>
      <c r="B129" s="359" t="s">
        <v>820</v>
      </c>
      <c r="C129" s="596">
        <v>1130300</v>
      </c>
    </row>
    <row r="130" spans="1:3" ht="19.5" customHeight="1">
      <c r="A130" s="598"/>
      <c r="B130" s="359" t="s">
        <v>793</v>
      </c>
      <c r="C130" s="596">
        <v>125095</v>
      </c>
    </row>
    <row r="131" spans="1:3" ht="19.5" customHeight="1">
      <c r="A131" s="598"/>
      <c r="B131" s="359" t="s">
        <v>821</v>
      </c>
      <c r="C131" s="596">
        <v>914400</v>
      </c>
    </row>
    <row r="132" spans="1:3" ht="19.5" customHeight="1">
      <c r="A132" s="598"/>
      <c r="B132" s="359" t="s">
        <v>794</v>
      </c>
      <c r="C132" s="596">
        <v>121554</v>
      </c>
    </row>
    <row r="133" spans="1:3" ht="19.5" customHeight="1" thickBot="1">
      <c r="A133" s="598"/>
      <c r="B133" s="359" t="s">
        <v>795</v>
      </c>
      <c r="C133" s="596">
        <v>4700000</v>
      </c>
    </row>
    <row r="134" spans="1:3" ht="19.5" customHeight="1" thickBot="1" thickTop="1">
      <c r="A134" s="591"/>
      <c r="B134" s="649" t="s">
        <v>587</v>
      </c>
      <c r="C134" s="360">
        <v>277771736</v>
      </c>
    </row>
    <row r="135" ht="19.5" customHeight="1" thickTop="1"/>
    <row r="136" ht="19.5" customHeight="1"/>
    <row r="137" ht="19.5" customHeight="1"/>
    <row r="138" ht="19.5" customHeight="1"/>
  </sheetData>
  <sheetProtection/>
  <mergeCells count="3">
    <mergeCell ref="A3:C3"/>
    <mergeCell ref="A4:C4"/>
    <mergeCell ref="A5:C5"/>
  </mergeCells>
  <printOptions horizontalCentered="1"/>
  <pageMargins left="0.1968503937007874" right="0" top="0.35433070866141736" bottom="0.3937007874015748" header="0.2362204724409449" footer="0.15748031496062992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M54"/>
  <sheetViews>
    <sheetView workbookViewId="0" topLeftCell="A1">
      <selection activeCell="L25" sqref="L25"/>
    </sheetView>
  </sheetViews>
  <sheetFormatPr defaultColWidth="9.00390625" defaultRowHeight="12.75"/>
  <cols>
    <col min="1" max="1" width="46.625" style="100" customWidth="1"/>
    <col min="2" max="2" width="10.75390625" style="100" customWidth="1"/>
    <col min="3" max="3" width="11.00390625" style="100" customWidth="1"/>
    <col min="4" max="4" width="10.625" style="100" customWidth="1"/>
    <col min="5" max="5" width="10.00390625" style="100" customWidth="1"/>
    <col min="6" max="9" width="12.125" style="100" customWidth="1"/>
    <col min="10" max="16384" width="9.125" style="100" customWidth="1"/>
  </cols>
  <sheetData>
    <row r="1" spans="1:9" ht="15.75">
      <c r="A1" s="100" t="s">
        <v>1</v>
      </c>
      <c r="I1" s="120" t="s">
        <v>505</v>
      </c>
    </row>
    <row r="3" spans="1:9" ht="15.75">
      <c r="A3" s="735" t="s">
        <v>506</v>
      </c>
      <c r="B3" s="735"/>
      <c r="C3" s="735"/>
      <c r="D3" s="735"/>
      <c r="E3" s="735"/>
      <c r="F3" s="735"/>
      <c r="G3" s="735"/>
      <c r="H3" s="735"/>
      <c r="I3" s="735"/>
    </row>
    <row r="4" spans="1:9" ht="15.75">
      <c r="A4" s="734" t="s">
        <v>827</v>
      </c>
      <c r="B4" s="734"/>
      <c r="C4" s="734"/>
      <c r="D4" s="734"/>
      <c r="E4" s="734"/>
      <c r="F4" s="734"/>
      <c r="G4" s="734"/>
      <c r="H4" s="734"/>
      <c r="I4" s="734"/>
    </row>
    <row r="5" ht="16.5" thickBot="1"/>
    <row r="6" spans="1:9" ht="60" customHeight="1" thickTop="1">
      <c r="A6" s="751" t="s">
        <v>183</v>
      </c>
      <c r="B6" s="754" t="s">
        <v>572</v>
      </c>
      <c r="C6" s="755"/>
      <c r="D6" s="755"/>
      <c r="E6" s="755"/>
      <c r="F6" s="736" t="s">
        <v>573</v>
      </c>
      <c r="G6" s="737"/>
      <c r="H6" s="737"/>
      <c r="I6" s="738"/>
    </row>
    <row r="7" spans="1:9" ht="19.5" customHeight="1">
      <c r="A7" s="752"/>
      <c r="B7" s="739" t="s">
        <v>184</v>
      </c>
      <c r="C7" s="741" t="s">
        <v>185</v>
      </c>
      <c r="D7" s="741"/>
      <c r="E7" s="742" t="s">
        <v>186</v>
      </c>
      <c r="F7" s="739" t="s">
        <v>187</v>
      </c>
      <c r="G7" s="741" t="s">
        <v>185</v>
      </c>
      <c r="H7" s="741"/>
      <c r="I7" s="744" t="s">
        <v>52</v>
      </c>
    </row>
    <row r="8" spans="1:9" ht="19.5" customHeight="1">
      <c r="A8" s="752"/>
      <c r="B8" s="739"/>
      <c r="C8" s="741" t="s">
        <v>188</v>
      </c>
      <c r="D8" s="741" t="s">
        <v>189</v>
      </c>
      <c r="E8" s="742"/>
      <c r="F8" s="739"/>
      <c r="G8" s="741" t="s">
        <v>188</v>
      </c>
      <c r="H8" s="741" t="s">
        <v>189</v>
      </c>
      <c r="I8" s="744"/>
    </row>
    <row r="9" spans="1:9" ht="39" customHeight="1" thickBot="1">
      <c r="A9" s="753"/>
      <c r="B9" s="740"/>
      <c r="C9" s="746"/>
      <c r="D9" s="746"/>
      <c r="E9" s="743"/>
      <c r="F9" s="740"/>
      <c r="G9" s="746"/>
      <c r="H9" s="746"/>
      <c r="I9" s="745"/>
    </row>
    <row r="10" spans="1:9" s="101" customFormat="1" ht="19.5" customHeight="1" thickTop="1">
      <c r="A10" s="747" t="s">
        <v>190</v>
      </c>
      <c r="B10" s="748"/>
      <c r="C10" s="748"/>
      <c r="D10" s="748"/>
      <c r="E10" s="748"/>
      <c r="F10" s="749"/>
      <c r="G10" s="749"/>
      <c r="H10" s="749"/>
      <c r="I10" s="750"/>
    </row>
    <row r="11" spans="1:9" s="101" customFormat="1" ht="19.5" customHeight="1">
      <c r="A11" s="102" t="s">
        <v>191</v>
      </c>
      <c r="B11" s="158">
        <v>1</v>
      </c>
      <c r="C11" s="139">
        <v>0</v>
      </c>
      <c r="D11" s="139">
        <v>0</v>
      </c>
      <c r="E11" s="161">
        <f aca="true" t="shared" si="0" ref="E11:E16">SUM(B11:D11)</f>
        <v>1</v>
      </c>
      <c r="F11" s="158">
        <v>1</v>
      </c>
      <c r="G11" s="139">
        <v>0</v>
      </c>
      <c r="H11" s="139">
        <v>0</v>
      </c>
      <c r="I11" s="161">
        <f aca="true" t="shared" si="1" ref="I11:I16">SUM(F11:H11)</f>
        <v>1</v>
      </c>
    </row>
    <row r="12" spans="1:9" s="101" customFormat="1" ht="19.5" customHeight="1">
      <c r="A12" s="102" t="s">
        <v>192</v>
      </c>
      <c r="B12" s="158">
        <v>2</v>
      </c>
      <c r="C12" s="139">
        <v>0</v>
      </c>
      <c r="D12" s="139">
        <v>0</v>
      </c>
      <c r="E12" s="161">
        <f t="shared" si="0"/>
        <v>2</v>
      </c>
      <c r="F12" s="158">
        <v>2</v>
      </c>
      <c r="G12" s="139">
        <v>0</v>
      </c>
      <c r="H12" s="139">
        <v>0</v>
      </c>
      <c r="I12" s="161">
        <f t="shared" si="1"/>
        <v>2</v>
      </c>
    </row>
    <row r="13" spans="1:9" s="101" customFormat="1" ht="19.5" customHeight="1">
      <c r="A13" s="102" t="s">
        <v>333</v>
      </c>
      <c r="B13" s="158">
        <v>1</v>
      </c>
      <c r="C13" s="139">
        <v>0</v>
      </c>
      <c r="D13" s="139">
        <v>0</v>
      </c>
      <c r="E13" s="161">
        <f t="shared" si="0"/>
        <v>1</v>
      </c>
      <c r="F13" s="158">
        <v>1</v>
      </c>
      <c r="G13" s="139">
        <v>0</v>
      </c>
      <c r="H13" s="139">
        <v>0</v>
      </c>
      <c r="I13" s="161">
        <f t="shared" si="1"/>
        <v>1</v>
      </c>
    </row>
    <row r="14" spans="1:9" s="101" customFormat="1" ht="19.5" customHeight="1">
      <c r="A14" s="102" t="s">
        <v>193</v>
      </c>
      <c r="B14" s="158">
        <v>1</v>
      </c>
      <c r="C14" s="139">
        <v>0</v>
      </c>
      <c r="D14" s="139">
        <v>0</v>
      </c>
      <c r="E14" s="161">
        <f t="shared" si="0"/>
        <v>1</v>
      </c>
      <c r="F14" s="158">
        <v>1</v>
      </c>
      <c r="G14" s="139">
        <v>0</v>
      </c>
      <c r="H14" s="139">
        <v>0</v>
      </c>
      <c r="I14" s="161">
        <f t="shared" si="1"/>
        <v>1</v>
      </c>
    </row>
    <row r="15" spans="1:9" s="101" customFormat="1" ht="19.5" customHeight="1">
      <c r="A15" s="195" t="s">
        <v>574</v>
      </c>
      <c r="B15" s="196">
        <v>6</v>
      </c>
      <c r="C15" s="139">
        <v>0</v>
      </c>
      <c r="D15" s="159">
        <v>2</v>
      </c>
      <c r="E15" s="159">
        <f t="shared" si="0"/>
        <v>8</v>
      </c>
      <c r="F15" s="196">
        <v>6</v>
      </c>
      <c r="G15" s="139">
        <v>0</v>
      </c>
      <c r="H15" s="159">
        <v>2</v>
      </c>
      <c r="I15" s="161">
        <f t="shared" si="1"/>
        <v>8</v>
      </c>
    </row>
    <row r="16" spans="1:9" s="101" customFormat="1" ht="19.5" customHeight="1" thickBot="1">
      <c r="A16" s="197" t="s">
        <v>588</v>
      </c>
      <c r="B16" s="198">
        <v>6</v>
      </c>
      <c r="C16" s="139">
        <v>0</v>
      </c>
      <c r="D16" s="160"/>
      <c r="E16" s="160">
        <f t="shared" si="0"/>
        <v>6</v>
      </c>
      <c r="F16" s="198">
        <v>6</v>
      </c>
      <c r="G16" s="139">
        <v>0</v>
      </c>
      <c r="H16" s="201">
        <v>0</v>
      </c>
      <c r="I16" s="199">
        <f t="shared" si="1"/>
        <v>6</v>
      </c>
    </row>
    <row r="17" spans="1:9" s="101" customFormat="1" ht="19.5" customHeight="1" thickBot="1">
      <c r="A17" s="156" t="s">
        <v>313</v>
      </c>
      <c r="B17" s="162">
        <f>SUM(B11:B16)</f>
        <v>17</v>
      </c>
      <c r="C17" s="200">
        <f aca="true" t="shared" si="2" ref="C17:I17">SUM(C11:C16)</f>
        <v>0</v>
      </c>
      <c r="D17" s="162">
        <f t="shared" si="2"/>
        <v>2</v>
      </c>
      <c r="E17" s="162">
        <f t="shared" si="2"/>
        <v>19</v>
      </c>
      <c r="F17" s="162">
        <f t="shared" si="2"/>
        <v>17</v>
      </c>
      <c r="G17" s="200">
        <f t="shared" si="2"/>
        <v>0</v>
      </c>
      <c r="H17" s="162">
        <f t="shared" si="2"/>
        <v>2</v>
      </c>
      <c r="I17" s="162">
        <f t="shared" si="2"/>
        <v>19</v>
      </c>
    </row>
    <row r="18" spans="1:9" s="101" customFormat="1" ht="19.5" customHeight="1" thickBot="1">
      <c r="A18" s="133" t="s">
        <v>516</v>
      </c>
      <c r="B18" s="106"/>
      <c r="C18" s="107"/>
      <c r="D18" s="107"/>
      <c r="E18" s="108"/>
      <c r="F18" s="104"/>
      <c r="G18" s="104"/>
      <c r="H18" s="104"/>
      <c r="I18" s="105"/>
    </row>
    <row r="19" spans="1:9" s="101" customFormat="1" ht="19.5" customHeight="1">
      <c r="A19" s="102" t="s">
        <v>194</v>
      </c>
      <c r="B19" s="158">
        <v>1</v>
      </c>
      <c r="C19" s="139">
        <v>0</v>
      </c>
      <c r="D19" s="139">
        <v>0</v>
      </c>
      <c r="E19" s="161">
        <f>SUM(B19:D19)</f>
        <v>1</v>
      </c>
      <c r="F19" s="158">
        <v>1</v>
      </c>
      <c r="G19" s="139">
        <v>0</v>
      </c>
      <c r="H19" s="139">
        <v>0</v>
      </c>
      <c r="I19" s="161">
        <f>SUM(F19:H19)</f>
        <v>1</v>
      </c>
    </row>
    <row r="20" spans="1:9" s="101" customFormat="1" ht="19.5" customHeight="1">
      <c r="A20" s="102" t="s">
        <v>195</v>
      </c>
      <c r="B20" s="158">
        <v>1</v>
      </c>
      <c r="C20" s="139">
        <v>0</v>
      </c>
      <c r="D20" s="139">
        <v>0</v>
      </c>
      <c r="E20" s="161">
        <f>SUM(B20:D20)</f>
        <v>1</v>
      </c>
      <c r="F20" s="158">
        <v>1</v>
      </c>
      <c r="G20" s="139">
        <v>0</v>
      </c>
      <c r="H20" s="139">
        <v>0</v>
      </c>
      <c r="I20" s="161">
        <f>SUM(F20:H20)</f>
        <v>1</v>
      </c>
    </row>
    <row r="21" spans="1:9" s="101" customFormat="1" ht="19.5" customHeight="1">
      <c r="A21" s="102" t="s">
        <v>196</v>
      </c>
      <c r="B21" s="158">
        <v>81</v>
      </c>
      <c r="C21" s="159">
        <v>2</v>
      </c>
      <c r="D21" s="159">
        <v>1</v>
      </c>
      <c r="E21" s="161">
        <f>SUM(B21:D21)</f>
        <v>84</v>
      </c>
      <c r="F21" s="158">
        <v>64</v>
      </c>
      <c r="G21" s="159">
        <v>2</v>
      </c>
      <c r="H21" s="159">
        <v>1</v>
      </c>
      <c r="I21" s="161">
        <f>SUM(F21:H21)</f>
        <v>67</v>
      </c>
    </row>
    <row r="22" spans="1:9" s="101" customFormat="1" ht="19.5" customHeight="1">
      <c r="A22" s="102" t="s">
        <v>197</v>
      </c>
      <c r="B22" s="143">
        <v>0</v>
      </c>
      <c r="C22" s="139">
        <v>0</v>
      </c>
      <c r="D22" s="139">
        <v>0</v>
      </c>
      <c r="E22" s="144">
        <f>SUM(B22:D22)</f>
        <v>0</v>
      </c>
      <c r="F22" s="143">
        <v>0</v>
      </c>
      <c r="G22" s="139">
        <v>0</v>
      </c>
      <c r="H22" s="139">
        <v>0</v>
      </c>
      <c r="I22" s="144">
        <f>SUM(F22:H22)</f>
        <v>0</v>
      </c>
    </row>
    <row r="23" spans="1:9" s="101" customFormat="1" ht="19.5" customHeight="1" thickBot="1">
      <c r="A23" s="103" t="s">
        <v>198</v>
      </c>
      <c r="B23" s="163">
        <v>1</v>
      </c>
      <c r="C23" s="157">
        <v>0</v>
      </c>
      <c r="D23" s="157">
        <v>0</v>
      </c>
      <c r="E23" s="161">
        <f>SUM(B23:D23)</f>
        <v>1</v>
      </c>
      <c r="F23" s="163">
        <v>1</v>
      </c>
      <c r="G23" s="157">
        <v>0</v>
      </c>
      <c r="H23" s="157">
        <v>0</v>
      </c>
      <c r="I23" s="161">
        <f>SUM(F23:H23)</f>
        <v>1</v>
      </c>
    </row>
    <row r="24" spans="1:9" s="101" customFormat="1" ht="19.5" customHeight="1" thickBot="1">
      <c r="A24" s="156" t="s">
        <v>313</v>
      </c>
      <c r="B24" s="162">
        <f>SUM(B19:B23)</f>
        <v>84</v>
      </c>
      <c r="C24" s="162">
        <f aca="true" t="shared" si="3" ref="C24:I24">SUM(C19:C23)</f>
        <v>2</v>
      </c>
      <c r="D24" s="162">
        <f t="shared" si="3"/>
        <v>1</v>
      </c>
      <c r="E24" s="162">
        <f t="shared" si="3"/>
        <v>87</v>
      </c>
      <c r="F24" s="162">
        <f t="shared" si="3"/>
        <v>67</v>
      </c>
      <c r="G24" s="162">
        <f t="shared" si="3"/>
        <v>2</v>
      </c>
      <c r="H24" s="162">
        <f t="shared" si="3"/>
        <v>1</v>
      </c>
      <c r="I24" s="164">
        <f t="shared" si="3"/>
        <v>70</v>
      </c>
    </row>
    <row r="25" spans="1:9" s="101" customFormat="1" ht="19.5" customHeight="1">
      <c r="A25" s="747" t="s">
        <v>515</v>
      </c>
      <c r="B25" s="748"/>
      <c r="C25" s="748"/>
      <c r="D25" s="748"/>
      <c r="E25" s="748"/>
      <c r="F25" s="749"/>
      <c r="G25" s="749"/>
      <c r="H25" s="749"/>
      <c r="I25" s="750"/>
    </row>
    <row r="26" spans="1:10" s="101" customFormat="1" ht="19.5" customHeight="1">
      <c r="A26" s="109" t="s">
        <v>199</v>
      </c>
      <c r="B26" s="149">
        <f aca="true" t="shared" si="4" ref="B26:H26">B27+B28+B29+B31+B32+B36+B33+B34+B35+B37+B46+B30</f>
        <v>304</v>
      </c>
      <c r="C26" s="141">
        <f t="shared" si="4"/>
        <v>0</v>
      </c>
      <c r="D26" s="149">
        <f t="shared" si="4"/>
        <v>2</v>
      </c>
      <c r="E26" s="149">
        <f t="shared" si="4"/>
        <v>306</v>
      </c>
      <c r="F26" s="149">
        <f t="shared" si="4"/>
        <v>271</v>
      </c>
      <c r="G26" s="149">
        <f t="shared" si="4"/>
        <v>3</v>
      </c>
      <c r="H26" s="149">
        <f t="shared" si="4"/>
        <v>7</v>
      </c>
      <c r="I26" s="149">
        <f>I27+I28+I29+I31+I32+I36+I33+I34+I35+I37+I46+I30</f>
        <v>281</v>
      </c>
      <c r="J26" s="119"/>
    </row>
    <row r="27" spans="1:11" s="101" customFormat="1" ht="19.5" customHeight="1">
      <c r="A27" s="102" t="s">
        <v>200</v>
      </c>
      <c r="B27" s="111">
        <v>5</v>
      </c>
      <c r="C27" s="139">
        <v>0</v>
      </c>
      <c r="D27" s="110">
        <v>0.5</v>
      </c>
      <c r="E27" s="111">
        <f aca="true" t="shared" si="5" ref="E27:E36">SUM(B27:D27)</f>
        <v>5.5</v>
      </c>
      <c r="F27" s="111">
        <v>5</v>
      </c>
      <c r="G27" s="139">
        <v>0</v>
      </c>
      <c r="H27" s="110">
        <v>1</v>
      </c>
      <c r="I27" s="151">
        <f>SUM(F27:H27)</f>
        <v>6</v>
      </c>
      <c r="K27" s="119"/>
    </row>
    <row r="28" spans="1:11" s="101" customFormat="1" ht="19.5" customHeight="1">
      <c r="A28" s="102" t="s">
        <v>201</v>
      </c>
      <c r="B28" s="111">
        <v>13</v>
      </c>
      <c r="C28" s="139">
        <v>0</v>
      </c>
      <c r="D28" s="139">
        <v>0</v>
      </c>
      <c r="E28" s="111">
        <f t="shared" si="5"/>
        <v>13</v>
      </c>
      <c r="F28" s="111">
        <v>9</v>
      </c>
      <c r="G28" s="116">
        <v>1</v>
      </c>
      <c r="H28" s="139">
        <v>0</v>
      </c>
      <c r="I28" s="151">
        <f aca="true" t="shared" si="6" ref="I28:I36">SUM(F28:H28)</f>
        <v>10</v>
      </c>
      <c r="K28" s="119"/>
    </row>
    <row r="29" spans="1:11" s="101" customFormat="1" ht="19.5" customHeight="1">
      <c r="A29" s="112" t="s">
        <v>202</v>
      </c>
      <c r="B29" s="111">
        <v>2</v>
      </c>
      <c r="C29" s="139">
        <v>0</v>
      </c>
      <c r="D29" s="139">
        <v>0</v>
      </c>
      <c r="E29" s="111">
        <f t="shared" si="5"/>
        <v>2</v>
      </c>
      <c r="F29" s="143">
        <v>0</v>
      </c>
      <c r="G29" s="139">
        <v>0</v>
      </c>
      <c r="H29" s="139">
        <v>0</v>
      </c>
      <c r="I29" s="144">
        <f t="shared" si="6"/>
        <v>0</v>
      </c>
      <c r="K29" s="119"/>
    </row>
    <row r="30" spans="1:11" s="101" customFormat="1" ht="19.5" customHeight="1">
      <c r="A30" s="102" t="s">
        <v>334</v>
      </c>
      <c r="B30" s="111">
        <v>8</v>
      </c>
      <c r="C30" s="139">
        <v>0</v>
      </c>
      <c r="D30" s="139">
        <v>0</v>
      </c>
      <c r="E30" s="111">
        <f t="shared" si="5"/>
        <v>8</v>
      </c>
      <c r="F30" s="111">
        <v>8</v>
      </c>
      <c r="G30" s="139">
        <v>0</v>
      </c>
      <c r="H30" s="110">
        <v>1</v>
      </c>
      <c r="I30" s="151">
        <f t="shared" si="6"/>
        <v>9</v>
      </c>
      <c r="K30" s="119"/>
    </row>
    <row r="31" spans="1:12" s="101" customFormat="1" ht="19.5" customHeight="1">
      <c r="A31" s="102" t="s">
        <v>335</v>
      </c>
      <c r="B31" s="111">
        <v>22</v>
      </c>
      <c r="C31" s="139">
        <v>0</v>
      </c>
      <c r="D31" s="139">
        <v>0</v>
      </c>
      <c r="E31" s="111">
        <f t="shared" si="5"/>
        <v>22</v>
      </c>
      <c r="F31" s="111">
        <v>22</v>
      </c>
      <c r="G31" s="139">
        <v>0</v>
      </c>
      <c r="H31" s="139">
        <v>0</v>
      </c>
      <c r="I31" s="151">
        <f t="shared" si="6"/>
        <v>22</v>
      </c>
      <c r="K31" s="119"/>
      <c r="L31" s="148"/>
    </row>
    <row r="32" spans="1:11" s="101" customFormat="1" ht="19.5" customHeight="1">
      <c r="A32" s="102" t="s">
        <v>336</v>
      </c>
      <c r="B32" s="111">
        <v>13</v>
      </c>
      <c r="C32" s="139">
        <v>0</v>
      </c>
      <c r="D32" s="139">
        <v>0</v>
      </c>
      <c r="E32" s="111">
        <f t="shared" si="5"/>
        <v>13</v>
      </c>
      <c r="F32" s="111">
        <v>13</v>
      </c>
      <c r="G32" s="139">
        <v>0</v>
      </c>
      <c r="H32" s="139">
        <v>0</v>
      </c>
      <c r="I32" s="151">
        <f t="shared" si="6"/>
        <v>13</v>
      </c>
      <c r="K32" s="119"/>
    </row>
    <row r="33" spans="1:11" s="101" customFormat="1" ht="19.5" customHeight="1">
      <c r="A33" s="102" t="s">
        <v>203</v>
      </c>
      <c r="B33" s="111">
        <v>12</v>
      </c>
      <c r="C33" s="139">
        <v>0</v>
      </c>
      <c r="D33" s="110">
        <v>0.5</v>
      </c>
      <c r="E33" s="111">
        <f t="shared" si="5"/>
        <v>12.5</v>
      </c>
      <c r="F33" s="111">
        <v>12</v>
      </c>
      <c r="G33" s="139">
        <v>0</v>
      </c>
      <c r="H33" s="110">
        <v>1</v>
      </c>
      <c r="I33" s="151">
        <f t="shared" si="6"/>
        <v>13</v>
      </c>
      <c r="K33" s="119"/>
    </row>
    <row r="34" spans="1:11" s="101" customFormat="1" ht="36.75" customHeight="1">
      <c r="A34" s="113" t="s">
        <v>204</v>
      </c>
      <c r="B34" s="111">
        <v>12</v>
      </c>
      <c r="C34" s="139">
        <v>0</v>
      </c>
      <c r="D34" s="139">
        <v>0</v>
      </c>
      <c r="E34" s="111">
        <f t="shared" si="5"/>
        <v>12</v>
      </c>
      <c r="F34" s="111">
        <v>7</v>
      </c>
      <c r="G34" s="139">
        <v>0</v>
      </c>
      <c r="H34" s="139">
        <v>0</v>
      </c>
      <c r="I34" s="151">
        <f t="shared" si="6"/>
        <v>7</v>
      </c>
      <c r="K34" s="119"/>
    </row>
    <row r="35" spans="1:13" s="101" customFormat="1" ht="45.75" customHeight="1">
      <c r="A35" s="113" t="s">
        <v>205</v>
      </c>
      <c r="B35" s="111">
        <v>15</v>
      </c>
      <c r="C35" s="139">
        <v>0</v>
      </c>
      <c r="D35" s="139">
        <v>0</v>
      </c>
      <c r="E35" s="111">
        <f t="shared" si="5"/>
        <v>15</v>
      </c>
      <c r="F35" s="111">
        <v>9</v>
      </c>
      <c r="G35" s="110">
        <v>2</v>
      </c>
      <c r="H35" s="110">
        <v>2</v>
      </c>
      <c r="I35" s="151">
        <f t="shared" si="6"/>
        <v>13</v>
      </c>
      <c r="K35" s="119"/>
      <c r="L35" s="140"/>
      <c r="M35" s="140"/>
    </row>
    <row r="36" spans="1:11" s="101" customFormat="1" ht="33.75" customHeight="1">
      <c r="A36" s="113" t="s">
        <v>329</v>
      </c>
      <c r="B36" s="111">
        <v>12</v>
      </c>
      <c r="C36" s="139">
        <v>0</v>
      </c>
      <c r="D36" s="139">
        <v>0</v>
      </c>
      <c r="E36" s="111">
        <f t="shared" si="5"/>
        <v>12</v>
      </c>
      <c r="F36" s="111">
        <v>3</v>
      </c>
      <c r="G36" s="145">
        <v>0</v>
      </c>
      <c r="H36" s="167">
        <v>1</v>
      </c>
      <c r="I36" s="151">
        <f t="shared" si="6"/>
        <v>4</v>
      </c>
      <c r="K36" s="119"/>
    </row>
    <row r="37" spans="1:11" s="101" customFormat="1" ht="19.5" customHeight="1">
      <c r="A37" s="114" t="s">
        <v>206</v>
      </c>
      <c r="B37" s="154">
        <f aca="true" t="shared" si="7" ref="B37:I37">SUM(B38:B45)</f>
        <v>179</v>
      </c>
      <c r="C37" s="142">
        <f t="shared" si="7"/>
        <v>0</v>
      </c>
      <c r="D37" s="154">
        <f t="shared" si="7"/>
        <v>1</v>
      </c>
      <c r="E37" s="154">
        <f t="shared" si="7"/>
        <v>180</v>
      </c>
      <c r="F37" s="154">
        <f t="shared" si="7"/>
        <v>172</v>
      </c>
      <c r="G37" s="142">
        <f t="shared" si="7"/>
        <v>0</v>
      </c>
      <c r="H37" s="154">
        <f t="shared" si="7"/>
        <v>1</v>
      </c>
      <c r="I37" s="155">
        <f t="shared" si="7"/>
        <v>173</v>
      </c>
      <c r="K37" s="119"/>
    </row>
    <row r="38" spans="1:11" s="101" customFormat="1" ht="19.5" customHeight="1">
      <c r="A38" s="102" t="s">
        <v>207</v>
      </c>
      <c r="B38" s="168">
        <v>30</v>
      </c>
      <c r="C38" s="139">
        <v>0</v>
      </c>
      <c r="D38" s="139">
        <v>0</v>
      </c>
      <c r="E38" s="115">
        <f>SUM(B38:D38)</f>
        <v>30</v>
      </c>
      <c r="F38" s="168">
        <v>29</v>
      </c>
      <c r="G38" s="139">
        <v>0</v>
      </c>
      <c r="H38" s="139">
        <v>0</v>
      </c>
      <c r="I38" s="151">
        <f>F38+(G38*0.75)+(H38*0.5)</f>
        <v>29</v>
      </c>
      <c r="K38" s="119"/>
    </row>
    <row r="39" spans="1:11" s="101" customFormat="1" ht="19.5" customHeight="1">
      <c r="A39" s="102" t="s">
        <v>208</v>
      </c>
      <c r="B39" s="168">
        <v>23</v>
      </c>
      <c r="C39" s="139">
        <v>0</v>
      </c>
      <c r="D39" s="139">
        <v>0</v>
      </c>
      <c r="E39" s="115">
        <f>SUM(B39:D39)</f>
        <v>23</v>
      </c>
      <c r="F39" s="168">
        <v>23</v>
      </c>
      <c r="G39" s="139">
        <v>0</v>
      </c>
      <c r="H39" s="139">
        <v>0</v>
      </c>
      <c r="I39" s="151">
        <f aca="true" t="shared" si="8" ref="I39:I48">SUM(F39:H39)</f>
        <v>23</v>
      </c>
      <c r="K39" s="119"/>
    </row>
    <row r="40" spans="1:11" s="101" customFormat="1" ht="19.5" customHeight="1">
      <c r="A40" s="102" t="s">
        <v>209</v>
      </c>
      <c r="B40" s="168">
        <v>20</v>
      </c>
      <c r="C40" s="139">
        <v>0</v>
      </c>
      <c r="D40" s="139">
        <v>0</v>
      </c>
      <c r="E40" s="115">
        <f aca="true" t="shared" si="9" ref="E40:E45">SUM(B40:D40)</f>
        <v>20</v>
      </c>
      <c r="F40" s="168">
        <v>19</v>
      </c>
      <c r="G40" s="139">
        <v>0</v>
      </c>
      <c r="H40" s="139">
        <v>0</v>
      </c>
      <c r="I40" s="151">
        <f t="shared" si="8"/>
        <v>19</v>
      </c>
      <c r="K40" s="119"/>
    </row>
    <row r="41" spans="1:11" s="101" customFormat="1" ht="19.5" customHeight="1">
      <c r="A41" s="102" t="s">
        <v>570</v>
      </c>
      <c r="B41" s="168">
        <v>13</v>
      </c>
      <c r="C41" s="139">
        <v>0</v>
      </c>
      <c r="D41" s="139">
        <v>0</v>
      </c>
      <c r="E41" s="115">
        <f>SUM(B41:D41)</f>
        <v>13</v>
      </c>
      <c r="F41" s="168">
        <v>11</v>
      </c>
      <c r="G41" s="139">
        <v>0</v>
      </c>
      <c r="H41" s="139">
        <v>0</v>
      </c>
      <c r="I41" s="151">
        <f>SUM(F41:H41)</f>
        <v>11</v>
      </c>
      <c r="K41" s="119"/>
    </row>
    <row r="42" spans="1:11" s="101" customFormat="1" ht="19.5" customHeight="1">
      <c r="A42" s="102" t="s">
        <v>571</v>
      </c>
      <c r="B42" s="168">
        <v>9</v>
      </c>
      <c r="C42" s="139">
        <v>0</v>
      </c>
      <c r="D42" s="139">
        <v>0.5</v>
      </c>
      <c r="E42" s="115">
        <f>SUM(B42:D42)</f>
        <v>9.5</v>
      </c>
      <c r="F42" s="168">
        <v>9</v>
      </c>
      <c r="G42" s="139">
        <v>0</v>
      </c>
      <c r="H42" s="169">
        <v>1</v>
      </c>
      <c r="I42" s="151">
        <f>SUM(F42:H42)</f>
        <v>10</v>
      </c>
      <c r="K42" s="119"/>
    </row>
    <row r="43" spans="1:11" s="101" customFormat="1" ht="19.5" customHeight="1">
      <c r="A43" s="102" t="s">
        <v>210</v>
      </c>
      <c r="B43" s="168">
        <v>37</v>
      </c>
      <c r="C43" s="139">
        <v>0</v>
      </c>
      <c r="D43" s="139">
        <v>0</v>
      </c>
      <c r="E43" s="115">
        <f t="shared" si="9"/>
        <v>37</v>
      </c>
      <c r="F43" s="168">
        <v>35</v>
      </c>
      <c r="G43" s="139">
        <v>0</v>
      </c>
      <c r="H43" s="139">
        <v>0</v>
      </c>
      <c r="I43" s="151">
        <f t="shared" si="8"/>
        <v>35</v>
      </c>
      <c r="K43" s="119"/>
    </row>
    <row r="44" spans="1:11" s="101" customFormat="1" ht="19.5" customHeight="1">
      <c r="A44" s="102" t="s">
        <v>211</v>
      </c>
      <c r="B44" s="111">
        <v>20</v>
      </c>
      <c r="C44" s="139">
        <v>0</v>
      </c>
      <c r="D44" s="139">
        <v>0</v>
      </c>
      <c r="E44" s="115">
        <f t="shared" si="9"/>
        <v>20</v>
      </c>
      <c r="F44" s="111">
        <v>20</v>
      </c>
      <c r="G44" s="139">
        <v>0</v>
      </c>
      <c r="H44" s="139">
        <v>0</v>
      </c>
      <c r="I44" s="151">
        <f t="shared" si="8"/>
        <v>20</v>
      </c>
      <c r="K44" s="119"/>
    </row>
    <row r="45" spans="1:11" s="101" customFormat="1" ht="19.5" customHeight="1">
      <c r="A45" s="102" t="s">
        <v>212</v>
      </c>
      <c r="B45" s="111">
        <v>27</v>
      </c>
      <c r="C45" s="139">
        <v>0</v>
      </c>
      <c r="D45" s="139">
        <v>0.5</v>
      </c>
      <c r="E45" s="115">
        <f t="shared" si="9"/>
        <v>27.5</v>
      </c>
      <c r="F45" s="111">
        <v>26</v>
      </c>
      <c r="G45" s="139">
        <v>0</v>
      </c>
      <c r="H45" s="139">
        <v>0</v>
      </c>
      <c r="I45" s="151">
        <f t="shared" si="8"/>
        <v>26</v>
      </c>
      <c r="K45" s="119"/>
    </row>
    <row r="46" spans="1:11" s="101" customFormat="1" ht="19.5" customHeight="1">
      <c r="A46" s="102" t="s">
        <v>213</v>
      </c>
      <c r="B46" s="111">
        <v>11</v>
      </c>
      <c r="C46" s="139">
        <v>0</v>
      </c>
      <c r="D46" s="139">
        <v>0</v>
      </c>
      <c r="E46" s="115">
        <f>SUM(B46:D46)</f>
        <v>11</v>
      </c>
      <c r="F46" s="111">
        <v>11</v>
      </c>
      <c r="G46" s="139">
        <v>0</v>
      </c>
      <c r="H46" s="139">
        <v>0</v>
      </c>
      <c r="I46" s="151">
        <f t="shared" si="8"/>
        <v>11</v>
      </c>
      <c r="K46" s="119"/>
    </row>
    <row r="47" spans="1:11" s="101" customFormat="1" ht="19.5" customHeight="1">
      <c r="A47" s="109" t="s">
        <v>110</v>
      </c>
      <c r="B47" s="149">
        <v>2</v>
      </c>
      <c r="C47" s="146">
        <v>0</v>
      </c>
      <c r="D47" s="146">
        <v>0</v>
      </c>
      <c r="E47" s="117">
        <f>SUM(B47:D47)</f>
        <v>2</v>
      </c>
      <c r="F47" s="149">
        <v>2</v>
      </c>
      <c r="G47" s="146">
        <v>0</v>
      </c>
      <c r="H47" s="146">
        <v>0</v>
      </c>
      <c r="I47" s="152">
        <f t="shared" si="8"/>
        <v>2</v>
      </c>
      <c r="K47" s="119"/>
    </row>
    <row r="48" spans="1:11" s="101" customFormat="1" ht="19.5" customHeight="1" thickBot="1">
      <c r="A48" s="121" t="s">
        <v>330</v>
      </c>
      <c r="B48" s="150">
        <v>1</v>
      </c>
      <c r="C48" s="147">
        <v>0</v>
      </c>
      <c r="D48" s="147">
        <v>0</v>
      </c>
      <c r="E48" s="122">
        <f>SUM(B48:D48)</f>
        <v>1</v>
      </c>
      <c r="F48" s="150">
        <v>1</v>
      </c>
      <c r="G48" s="147">
        <v>0</v>
      </c>
      <c r="H48" s="147">
        <v>0</v>
      </c>
      <c r="I48" s="153">
        <f t="shared" si="8"/>
        <v>1</v>
      </c>
      <c r="K48" s="119"/>
    </row>
    <row r="49" spans="1:11" s="101" customFormat="1" ht="19.5" customHeight="1" thickBot="1" thickTop="1">
      <c r="A49" s="123" t="s">
        <v>214</v>
      </c>
      <c r="B49" s="165">
        <f aca="true" t="shared" si="10" ref="B49:I49">SUM(B17+B24+B26+B47+B48)</f>
        <v>408</v>
      </c>
      <c r="C49" s="165">
        <f t="shared" si="10"/>
        <v>2</v>
      </c>
      <c r="D49" s="165">
        <f t="shared" si="10"/>
        <v>5</v>
      </c>
      <c r="E49" s="165">
        <f t="shared" si="10"/>
        <v>415</v>
      </c>
      <c r="F49" s="165">
        <f t="shared" si="10"/>
        <v>358</v>
      </c>
      <c r="G49" s="165">
        <f t="shared" si="10"/>
        <v>5</v>
      </c>
      <c r="H49" s="165">
        <f t="shared" si="10"/>
        <v>10</v>
      </c>
      <c r="I49" s="166">
        <f t="shared" si="10"/>
        <v>373</v>
      </c>
      <c r="K49" s="119"/>
    </row>
    <row r="50" spans="1:9" s="101" customFormat="1" ht="19.5" customHeight="1" thickTop="1">
      <c r="A50" s="118"/>
      <c r="E50" s="119"/>
      <c r="F50" s="119"/>
      <c r="I50" s="119"/>
    </row>
    <row r="51" s="101" customFormat="1" ht="19.5" customHeight="1">
      <c r="A51" s="118"/>
    </row>
    <row r="54" ht="15.75">
      <c r="C54" s="170"/>
    </row>
  </sheetData>
  <sheetProtection/>
  <mergeCells count="17">
    <mergeCell ref="D8:D9"/>
    <mergeCell ref="G8:G9"/>
    <mergeCell ref="H8:H9"/>
    <mergeCell ref="A10:I10"/>
    <mergeCell ref="A25:I25"/>
    <mergeCell ref="A6:A9"/>
    <mergeCell ref="B6:E6"/>
    <mergeCell ref="A4:I4"/>
    <mergeCell ref="A3:I3"/>
    <mergeCell ref="F6:I6"/>
    <mergeCell ref="B7:B9"/>
    <mergeCell ref="C7:D7"/>
    <mergeCell ref="E7:E9"/>
    <mergeCell ref="F7:F9"/>
    <mergeCell ref="G7:H7"/>
    <mergeCell ref="I7:I9"/>
    <mergeCell ref="C8:C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M37"/>
  <sheetViews>
    <sheetView tabSelected="1" zoomScale="80" zoomScaleNormal="80" workbookViewId="0" topLeftCell="A1">
      <selection activeCell="O34" sqref="O34"/>
    </sheetView>
  </sheetViews>
  <sheetFormatPr defaultColWidth="42.125" defaultRowHeight="12.75"/>
  <cols>
    <col min="1" max="1" width="51.25390625" style="18" customWidth="1"/>
    <col min="2" max="8" width="12.00390625" style="18" bestFit="1" customWidth="1"/>
    <col min="9" max="9" width="13.125" style="18" customWidth="1"/>
    <col min="10" max="10" width="12.25390625" style="18" bestFit="1" customWidth="1"/>
    <col min="11" max="11" width="12.00390625" style="18" bestFit="1" customWidth="1"/>
    <col min="12" max="12" width="13.375" style="18" customWidth="1"/>
    <col min="13" max="13" width="12.00390625" style="18" bestFit="1" customWidth="1"/>
    <col min="14" max="14" width="15.875" style="18" customWidth="1"/>
    <col min="15" max="16" width="20.25390625" style="600" bestFit="1" customWidth="1"/>
    <col min="17" max="17" width="9.125" style="18" customWidth="1"/>
    <col min="18" max="18" width="13.625" style="18" bestFit="1" customWidth="1"/>
    <col min="19" max="246" width="9.125" style="18" customWidth="1"/>
    <col min="247" max="16384" width="42.125" style="18" customWidth="1"/>
  </cols>
  <sheetData>
    <row r="1" spans="1:14" ht="15">
      <c r="A1" s="125" t="s">
        <v>1</v>
      </c>
      <c r="L1" s="19"/>
      <c r="N1" s="1" t="s">
        <v>300</v>
      </c>
    </row>
    <row r="3" spans="1:14" ht="15.75">
      <c r="A3" s="756" t="s">
        <v>598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</row>
    <row r="4" spans="1:14" ht="15.75">
      <c r="A4" s="757" t="s">
        <v>507</v>
      </c>
      <c r="B4" s="757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</row>
    <row r="5" spans="1:14" ht="15.75">
      <c r="A5" s="757" t="s">
        <v>827</v>
      </c>
      <c r="B5" s="757"/>
      <c r="C5" s="757"/>
      <c r="D5" s="757"/>
      <c r="E5" s="757"/>
      <c r="F5" s="757"/>
      <c r="G5" s="757"/>
      <c r="H5" s="757"/>
      <c r="I5" s="757"/>
      <c r="J5" s="757"/>
      <c r="K5" s="757"/>
      <c r="L5" s="757"/>
      <c r="M5" s="757"/>
      <c r="N5" s="757"/>
    </row>
    <row r="6" ht="13.5" thickBot="1"/>
    <row r="7" spans="1:14" ht="20.25" customHeight="1" thickBot="1" thickTop="1">
      <c r="A7" s="126" t="s">
        <v>130</v>
      </c>
      <c r="B7" s="127" t="s">
        <v>301</v>
      </c>
      <c r="C7" s="127" t="s">
        <v>302</v>
      </c>
      <c r="D7" s="127" t="s">
        <v>303</v>
      </c>
      <c r="E7" s="127" t="s">
        <v>304</v>
      </c>
      <c r="F7" s="127" t="s">
        <v>305</v>
      </c>
      <c r="G7" s="127" t="s">
        <v>306</v>
      </c>
      <c r="H7" s="127" t="s">
        <v>307</v>
      </c>
      <c r="I7" s="127" t="s">
        <v>308</v>
      </c>
      <c r="J7" s="127" t="s">
        <v>309</v>
      </c>
      <c r="K7" s="127" t="s">
        <v>310</v>
      </c>
      <c r="L7" s="127" t="s">
        <v>311</v>
      </c>
      <c r="M7" s="127" t="s">
        <v>312</v>
      </c>
      <c r="N7" s="128" t="s">
        <v>313</v>
      </c>
    </row>
    <row r="8" spans="1:14" ht="20.25" customHeight="1" thickTop="1">
      <c r="A8" s="218" t="s">
        <v>16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19"/>
    </row>
    <row r="9" spans="1:18" ht="20.25" customHeight="1">
      <c r="A9" s="220" t="s">
        <v>632</v>
      </c>
      <c r="B9" s="132">
        <f>282541526+2405182</f>
        <v>284946708</v>
      </c>
      <c r="C9" s="132">
        <f>188361018+2459313</f>
        <v>190820331</v>
      </c>
      <c r="D9" s="132">
        <f>188361018+2479284</f>
        <v>190840302</v>
      </c>
      <c r="E9" s="132">
        <v>190709886</v>
      </c>
      <c r="F9" s="132">
        <v>215822652</v>
      </c>
      <c r="G9" s="132">
        <v>810974989</v>
      </c>
      <c r="H9" s="132">
        <v>226140630</v>
      </c>
      <c r="I9" s="132">
        <v>186142325</v>
      </c>
      <c r="J9" s="132">
        <v>186134284</v>
      </c>
      <c r="K9" s="132">
        <f>188361017+3168772-21358691</f>
        <v>170171098</v>
      </c>
      <c r="L9" s="132">
        <f>188361017+3168772</f>
        <v>191529789</v>
      </c>
      <c r="M9" s="132">
        <f>188361017+3168772</f>
        <v>191529789</v>
      </c>
      <c r="N9" s="221">
        <f aca="true" t="shared" si="0" ref="N9:N17">SUM(B9:M9)</f>
        <v>3035762783</v>
      </c>
      <c r="R9" s="20"/>
    </row>
    <row r="10" spans="1:18" ht="20.25" customHeight="1">
      <c r="A10" s="222" t="s">
        <v>510</v>
      </c>
      <c r="B10" s="25">
        <v>105000000</v>
      </c>
      <c r="C10" s="25">
        <v>155000000</v>
      </c>
      <c r="D10" s="25">
        <v>1400000000</v>
      </c>
      <c r="E10" s="25">
        <v>109000000</v>
      </c>
      <c r="F10" s="25">
        <v>362000000</v>
      </c>
      <c r="G10" s="25">
        <v>39185786</v>
      </c>
      <c r="H10" s="25">
        <v>124000000</v>
      </c>
      <c r="I10" s="25">
        <v>148076705</v>
      </c>
      <c r="J10" s="25">
        <v>1500000000</v>
      </c>
      <c r="K10" s="25">
        <f>152010822-32657214</f>
        <v>119353608</v>
      </c>
      <c r="L10" s="25">
        <v>39185786</v>
      </c>
      <c r="M10" s="25">
        <f>228561422-188874986</f>
        <v>39686436</v>
      </c>
      <c r="N10" s="221">
        <f t="shared" si="0"/>
        <v>4140488321</v>
      </c>
      <c r="R10" s="20"/>
    </row>
    <row r="11" spans="1:18" ht="20.25" customHeight="1">
      <c r="A11" s="222" t="s">
        <v>823</v>
      </c>
      <c r="B11" s="25"/>
      <c r="C11" s="25"/>
      <c r="D11" s="25"/>
      <c r="E11" s="25"/>
      <c r="F11" s="25"/>
      <c r="G11" s="25">
        <v>62867298</v>
      </c>
      <c r="H11" s="25"/>
      <c r="I11" s="25"/>
      <c r="J11" s="25"/>
      <c r="K11" s="25"/>
      <c r="L11" s="25"/>
      <c r="M11" s="25"/>
      <c r="N11" s="221">
        <f t="shared" si="0"/>
        <v>62867298</v>
      </c>
      <c r="R11" s="20"/>
    </row>
    <row r="12" spans="1:18" ht="20.25" customHeight="1">
      <c r="A12" s="222" t="s">
        <v>824</v>
      </c>
      <c r="B12" s="21">
        <v>487369</v>
      </c>
      <c r="C12" s="21">
        <f>383343+231500</f>
        <v>614843</v>
      </c>
      <c r="D12" s="21">
        <f>1374654+31500</f>
        <v>1406154</v>
      </c>
      <c r="E12" s="21">
        <v>1344867</v>
      </c>
      <c r="F12" s="21">
        <f>175765+31500+554549</f>
        <v>761814</v>
      </c>
      <c r="G12" s="21">
        <f>704040+4142490</f>
        <v>4846530</v>
      </c>
      <c r="H12" s="21">
        <f>8347930+4373248</f>
        <v>12721178</v>
      </c>
      <c r="I12" s="21">
        <v>3548148</v>
      </c>
      <c r="J12" s="21">
        <v>2105245</v>
      </c>
      <c r="K12" s="21"/>
      <c r="L12" s="21"/>
      <c r="M12" s="21"/>
      <c r="N12" s="221">
        <f t="shared" si="0"/>
        <v>27836148</v>
      </c>
      <c r="R12" s="20"/>
    </row>
    <row r="13" spans="1:18" ht="20.25" customHeight="1">
      <c r="A13" s="222" t="s">
        <v>825</v>
      </c>
      <c r="B13" s="21">
        <v>7500</v>
      </c>
      <c r="C13" s="21">
        <v>31542628</v>
      </c>
      <c r="D13" s="21">
        <v>30000</v>
      </c>
      <c r="E13" s="21">
        <v>67299946</v>
      </c>
      <c r="F13" s="21">
        <f>150000000+30000</f>
        <v>150030000</v>
      </c>
      <c r="G13" s="21">
        <v>12450</v>
      </c>
      <c r="H13" s="21">
        <v>2879090</v>
      </c>
      <c r="I13" s="21">
        <f>140969589-184950</f>
        <v>140784639</v>
      </c>
      <c r="J13" s="21"/>
      <c r="K13" s="21"/>
      <c r="L13" s="21">
        <v>56000000</v>
      </c>
      <c r="M13" s="21"/>
      <c r="N13" s="221">
        <f t="shared" si="0"/>
        <v>448586253</v>
      </c>
      <c r="R13" s="20"/>
    </row>
    <row r="14" spans="1:18" ht="20.25" customHeight="1">
      <c r="A14" s="222" t="s">
        <v>6</v>
      </c>
      <c r="B14" s="21">
        <v>1601941</v>
      </c>
      <c r="C14" s="21">
        <v>286475</v>
      </c>
      <c r="D14" s="21">
        <v>252116</v>
      </c>
      <c r="E14" s="21">
        <v>1310817</v>
      </c>
      <c r="F14" s="21">
        <v>271696</v>
      </c>
      <c r="G14" s="21">
        <v>269139</v>
      </c>
      <c r="H14" s="21">
        <v>7717877</v>
      </c>
      <c r="I14" s="21">
        <v>346953</v>
      </c>
      <c r="J14" s="21">
        <f>396576-76467</f>
        <v>320109</v>
      </c>
      <c r="K14" s="21">
        <v>320109</v>
      </c>
      <c r="L14" s="21">
        <v>320109</v>
      </c>
      <c r="M14" s="21">
        <v>320109</v>
      </c>
      <c r="N14" s="221">
        <f t="shared" si="0"/>
        <v>13337450</v>
      </c>
      <c r="R14" s="20"/>
    </row>
    <row r="15" spans="1:18" ht="20.25" customHeight="1">
      <c r="A15" s="222" t="s">
        <v>511</v>
      </c>
      <c r="B15" s="21">
        <v>96542870</v>
      </c>
      <c r="C15" s="22">
        <v>94601033</v>
      </c>
      <c r="D15" s="22">
        <v>1200000000</v>
      </c>
      <c r="E15" s="22">
        <v>461045283</v>
      </c>
      <c r="F15" s="22"/>
      <c r="G15" s="21"/>
      <c r="H15" s="22"/>
      <c r="I15" s="22"/>
      <c r="J15" s="22"/>
      <c r="K15" s="22"/>
      <c r="L15" s="22"/>
      <c r="M15" s="22"/>
      <c r="N15" s="221">
        <f t="shared" si="0"/>
        <v>1852189186</v>
      </c>
      <c r="R15" s="20"/>
    </row>
    <row r="16" spans="1:18" ht="20.25" customHeight="1">
      <c r="A16" s="223" t="s">
        <v>660</v>
      </c>
      <c r="B16" s="22"/>
      <c r="C16" s="22">
        <v>122608</v>
      </c>
      <c r="D16" s="22">
        <v>222092</v>
      </c>
      <c r="E16" s="22"/>
      <c r="F16" s="22">
        <v>254483</v>
      </c>
      <c r="G16" s="22"/>
      <c r="H16" s="22"/>
      <c r="I16" s="22"/>
      <c r="J16" s="22"/>
      <c r="K16" s="22"/>
      <c r="L16" s="22"/>
      <c r="M16" s="22"/>
      <c r="N16" s="221">
        <f t="shared" si="0"/>
        <v>599183</v>
      </c>
      <c r="R16" s="20"/>
    </row>
    <row r="17" spans="1:18" ht="20.25" customHeight="1" thickBot="1">
      <c r="A17" s="224" t="s">
        <v>512</v>
      </c>
      <c r="B17" s="207"/>
      <c r="C17" s="207"/>
      <c r="D17" s="207"/>
      <c r="E17" s="207"/>
      <c r="F17" s="207"/>
      <c r="G17" s="208">
        <v>350000000</v>
      </c>
      <c r="H17" s="207">
        <v>400000000</v>
      </c>
      <c r="I17" s="207">
        <v>500000000</v>
      </c>
      <c r="J17" s="207">
        <f>50460000+1311330000</f>
        <v>1361790000</v>
      </c>
      <c r="K17" s="207"/>
      <c r="L17" s="207"/>
      <c r="M17" s="207"/>
      <c r="N17" s="225">
        <f t="shared" si="0"/>
        <v>2611790000</v>
      </c>
      <c r="R17" s="20"/>
    </row>
    <row r="18" spans="1:18" ht="20.25" customHeight="1" thickBot="1" thickTop="1">
      <c r="A18" s="129" t="s">
        <v>509</v>
      </c>
      <c r="B18" s="130">
        <f>SUM(B9:B17)</f>
        <v>488586388</v>
      </c>
      <c r="C18" s="130">
        <f aca="true" t="shared" si="1" ref="C18:M18">SUM(C9:C17)</f>
        <v>472987918</v>
      </c>
      <c r="D18" s="130">
        <f t="shared" si="1"/>
        <v>2792750664</v>
      </c>
      <c r="E18" s="130">
        <f t="shared" si="1"/>
        <v>830710799</v>
      </c>
      <c r="F18" s="130">
        <f t="shared" si="1"/>
        <v>729140645</v>
      </c>
      <c r="G18" s="130">
        <f t="shared" si="1"/>
        <v>1268156192</v>
      </c>
      <c r="H18" s="130">
        <f t="shared" si="1"/>
        <v>773458775</v>
      </c>
      <c r="I18" s="130">
        <f t="shared" si="1"/>
        <v>978898770</v>
      </c>
      <c r="J18" s="130">
        <f t="shared" si="1"/>
        <v>3050349638</v>
      </c>
      <c r="K18" s="130">
        <f t="shared" si="1"/>
        <v>289844815</v>
      </c>
      <c r="L18" s="130">
        <f t="shared" si="1"/>
        <v>287035684</v>
      </c>
      <c r="M18" s="130">
        <f t="shared" si="1"/>
        <v>231536334</v>
      </c>
      <c r="N18" s="131">
        <f>SUM(N9:N17)</f>
        <v>12193456622</v>
      </c>
      <c r="R18" s="20"/>
    </row>
    <row r="19" spans="1:18" ht="20.25" customHeight="1" thickTop="1">
      <c r="A19" s="226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27"/>
      <c r="R19" s="20"/>
    </row>
    <row r="20" spans="1:18" ht="20.25" customHeight="1">
      <c r="A20" s="228" t="s">
        <v>106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9"/>
      <c r="R20" s="20"/>
    </row>
    <row r="21" spans="1:18" ht="20.25" customHeight="1">
      <c r="A21" s="222" t="s">
        <v>254</v>
      </c>
      <c r="B21" s="21">
        <v>740000000</v>
      </c>
      <c r="C21" s="21">
        <f>286833804+40740578+23994916</f>
        <v>351569298</v>
      </c>
      <c r="D21" s="21">
        <v>322000000</v>
      </c>
      <c r="E21" s="21">
        <v>313000000</v>
      </c>
      <c r="F21" s="21">
        <v>303000000</v>
      </c>
      <c r="G21" s="21">
        <v>500000000</v>
      </c>
      <c r="H21" s="21">
        <v>542336591</v>
      </c>
      <c r="I21" s="21">
        <v>442336591</v>
      </c>
      <c r="J21" s="21">
        <v>442336591</v>
      </c>
      <c r="K21" s="21">
        <v>375353312</v>
      </c>
      <c r="L21" s="21">
        <f>236833804+32713000</f>
        <v>269546804</v>
      </c>
      <c r="M21" s="21">
        <f>436833804+5</f>
        <v>436833809</v>
      </c>
      <c r="N21" s="230">
        <f>SUM(B21:M21)</f>
        <v>5038312996</v>
      </c>
      <c r="R21" s="20"/>
    </row>
    <row r="22" spans="1:18" ht="20.25" customHeight="1">
      <c r="A22" s="223" t="s">
        <v>610</v>
      </c>
      <c r="B22" s="21">
        <v>63169543</v>
      </c>
      <c r="C22" s="21">
        <v>42113032</v>
      </c>
      <c r="D22" s="21">
        <v>42113032</v>
      </c>
      <c r="E22" s="21">
        <f>42113032+4285444</f>
        <v>46398476</v>
      </c>
      <c r="F22" s="21">
        <v>42113032</v>
      </c>
      <c r="G22" s="21">
        <f>42113032+68404209</f>
        <v>110517241</v>
      </c>
      <c r="H22" s="21">
        <v>42113032</v>
      </c>
      <c r="I22" s="21">
        <v>42113032</v>
      </c>
      <c r="J22" s="21">
        <v>42113032</v>
      </c>
      <c r="K22" s="21">
        <v>42113032</v>
      </c>
      <c r="L22" s="21">
        <v>42113032</v>
      </c>
      <c r="M22" s="21">
        <v>42113032</v>
      </c>
      <c r="N22" s="230">
        <f>SUM(B22:M22)</f>
        <v>599102548</v>
      </c>
      <c r="R22" s="20"/>
    </row>
    <row r="23" spans="1:18" ht="20.25" customHeight="1">
      <c r="A23" s="223" t="s">
        <v>291</v>
      </c>
      <c r="B23" s="21">
        <v>638241</v>
      </c>
      <c r="C23" s="21">
        <v>1448419</v>
      </c>
      <c r="D23" s="21">
        <v>880231</v>
      </c>
      <c r="E23" s="21">
        <v>682725</v>
      </c>
      <c r="F23" s="21">
        <v>893435</v>
      </c>
      <c r="G23" s="21">
        <v>923458</v>
      </c>
      <c r="H23" s="21">
        <v>920000</v>
      </c>
      <c r="I23" s="21">
        <v>920000</v>
      </c>
      <c r="J23" s="21">
        <v>920000</v>
      </c>
      <c r="K23" s="21">
        <v>920000</v>
      </c>
      <c r="L23" s="21">
        <v>920000</v>
      </c>
      <c r="M23" s="21">
        <f>1300000-56917-529034</f>
        <v>714049</v>
      </c>
      <c r="N23" s="230">
        <f aca="true" t="shared" si="2" ref="N23:N28">SUM(B23:M23)</f>
        <v>10780558</v>
      </c>
      <c r="R23" s="20"/>
    </row>
    <row r="24" spans="1:18" ht="20.25" customHeight="1">
      <c r="A24" s="222" t="s">
        <v>633</v>
      </c>
      <c r="B24" s="21">
        <v>200000</v>
      </c>
      <c r="C24" s="21">
        <v>400275</v>
      </c>
      <c r="D24" s="21">
        <v>25276117</v>
      </c>
      <c r="E24" s="24">
        <v>3888069</v>
      </c>
      <c r="F24" s="24">
        <v>2259000</v>
      </c>
      <c r="G24" s="24">
        <v>44487584</v>
      </c>
      <c r="H24" s="24">
        <f>16356000+11835412</f>
        <v>28191412</v>
      </c>
      <c r="I24" s="24">
        <f>16356000+11835412</f>
        <v>28191412</v>
      </c>
      <c r="J24" s="24">
        <f>13978736+11835412</f>
        <v>25814148</v>
      </c>
      <c r="K24" s="24">
        <f>16356000+11835412</f>
        <v>28191412</v>
      </c>
      <c r="L24" s="24">
        <f>16356000+11835412</f>
        <v>28191412</v>
      </c>
      <c r="M24" s="24">
        <f>16356807+11835414-190966</f>
        <v>28001255</v>
      </c>
      <c r="N24" s="230">
        <f t="shared" si="2"/>
        <v>243092096</v>
      </c>
      <c r="R24" s="20"/>
    </row>
    <row r="25" spans="1:18" ht="20.25" customHeight="1">
      <c r="A25" s="222" t="s">
        <v>634</v>
      </c>
      <c r="B25" s="21">
        <v>469075383</v>
      </c>
      <c r="C25" s="21">
        <v>18711734</v>
      </c>
      <c r="D25" s="21">
        <v>63208600</v>
      </c>
      <c r="E25" s="21">
        <v>258624342</v>
      </c>
      <c r="F25" s="21">
        <v>510639233</v>
      </c>
      <c r="G25" s="21">
        <v>122547966</v>
      </c>
      <c r="H25" s="21">
        <v>428000000</v>
      </c>
      <c r="I25" s="21">
        <f>160000000+165240000</f>
        <v>325240000</v>
      </c>
      <c r="J25" s="21">
        <v>188279832</v>
      </c>
      <c r="K25" s="21">
        <f>325947735-210736614+277</f>
        <v>115211398</v>
      </c>
      <c r="L25" s="21">
        <v>192687455</v>
      </c>
      <c r="M25" s="21">
        <f>23387546+111558134</f>
        <v>134945680</v>
      </c>
      <c r="N25" s="230">
        <f t="shared" si="2"/>
        <v>2827171623</v>
      </c>
      <c r="R25" s="20"/>
    </row>
    <row r="26" spans="1:18" ht="20.25" customHeight="1">
      <c r="A26" s="222" t="s">
        <v>296</v>
      </c>
      <c r="B26" s="21"/>
      <c r="C26" s="21">
        <v>125370</v>
      </c>
      <c r="D26" s="25">
        <v>121279</v>
      </c>
      <c r="E26" s="25"/>
      <c r="F26" s="25">
        <v>615950</v>
      </c>
      <c r="G26" s="25">
        <v>7413258</v>
      </c>
      <c r="H26" s="25">
        <v>23400000</v>
      </c>
      <c r="I26" s="25">
        <v>22576000</v>
      </c>
      <c r="J26" s="25">
        <f>17813000+30000000</f>
        <v>47813000</v>
      </c>
      <c r="K26" s="25">
        <f>16584000+30000000</f>
        <v>46584000</v>
      </c>
      <c r="L26" s="21">
        <v>17256000</v>
      </c>
      <c r="M26" s="25">
        <f>110000+3972187-903359+16716856+91971195</f>
        <v>111866879</v>
      </c>
      <c r="N26" s="230">
        <f t="shared" si="2"/>
        <v>277771736</v>
      </c>
      <c r="R26" s="20"/>
    </row>
    <row r="27" spans="1:18" ht="20.25" customHeight="1">
      <c r="A27" s="222" t="s">
        <v>513</v>
      </c>
      <c r="B27" s="21"/>
      <c r="C27" s="21"/>
      <c r="D27" s="21">
        <v>50000</v>
      </c>
      <c r="E27" s="21">
        <v>500000</v>
      </c>
      <c r="F27" s="21">
        <v>11412190</v>
      </c>
      <c r="G27" s="21">
        <v>1500000</v>
      </c>
      <c r="H27" s="21">
        <v>5000000</v>
      </c>
      <c r="I27" s="21">
        <f>50000000-35778617</f>
        <v>14221383</v>
      </c>
      <c r="J27" s="21">
        <v>22500000</v>
      </c>
      <c r="K27" s="21">
        <v>125000000</v>
      </c>
      <c r="L27" s="21">
        <v>101592234</v>
      </c>
      <c r="M27" s="21">
        <f>17224193+109947116+524939435+857228822</f>
        <v>1509339566</v>
      </c>
      <c r="N27" s="230">
        <f t="shared" si="2"/>
        <v>1791115373</v>
      </c>
      <c r="R27" s="20"/>
    </row>
    <row r="28" spans="1:18" ht="20.25" customHeight="1" thickBot="1">
      <c r="A28" s="231" t="s">
        <v>219</v>
      </c>
      <c r="B28" s="208">
        <v>94180509</v>
      </c>
      <c r="C28" s="208">
        <v>122608</v>
      </c>
      <c r="D28" s="208">
        <v>222092</v>
      </c>
      <c r="E28" s="208"/>
      <c r="F28" s="208">
        <v>254483</v>
      </c>
      <c r="G28" s="208"/>
      <c r="H28" s="208"/>
      <c r="I28" s="208"/>
      <c r="J28" s="208">
        <v>1311330000</v>
      </c>
      <c r="K28" s="208"/>
      <c r="L28" s="208"/>
      <c r="M28" s="208"/>
      <c r="N28" s="232">
        <f t="shared" si="2"/>
        <v>1406109692</v>
      </c>
      <c r="R28" s="20"/>
    </row>
    <row r="29" spans="1:18" ht="20.25" customHeight="1" thickBot="1" thickTop="1">
      <c r="A29" s="233" t="s">
        <v>514</v>
      </c>
      <c r="B29" s="234">
        <f>SUM(B21:B28)</f>
        <v>1367263676</v>
      </c>
      <c r="C29" s="234">
        <f aca="true" t="shared" si="3" ref="C29:N29">SUM(C21:C28)</f>
        <v>414490736</v>
      </c>
      <c r="D29" s="234">
        <f t="shared" si="3"/>
        <v>453871351</v>
      </c>
      <c r="E29" s="234">
        <f t="shared" si="3"/>
        <v>623093612</v>
      </c>
      <c r="F29" s="234">
        <f t="shared" si="3"/>
        <v>871187323</v>
      </c>
      <c r="G29" s="234">
        <f t="shared" si="3"/>
        <v>787389507</v>
      </c>
      <c r="H29" s="234">
        <f t="shared" si="3"/>
        <v>1069961035</v>
      </c>
      <c r="I29" s="234">
        <f t="shared" si="3"/>
        <v>875598418</v>
      </c>
      <c r="J29" s="234">
        <f t="shared" si="3"/>
        <v>2081106603</v>
      </c>
      <c r="K29" s="234">
        <f t="shared" si="3"/>
        <v>733373154</v>
      </c>
      <c r="L29" s="234">
        <f t="shared" si="3"/>
        <v>652306937</v>
      </c>
      <c r="M29" s="234">
        <f t="shared" si="3"/>
        <v>2263814270</v>
      </c>
      <c r="N29" s="235">
        <f t="shared" si="3"/>
        <v>12193456622</v>
      </c>
      <c r="R29" s="20"/>
    </row>
    <row r="30" spans="1:247" s="23" customFormat="1" ht="19.5" customHeight="1" thickTop="1">
      <c r="A30" s="26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600"/>
      <c r="P30" s="600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</row>
    <row r="31" spans="14:247" ht="19.5" customHeight="1">
      <c r="N31" s="27"/>
      <c r="O31" s="601"/>
      <c r="P31" s="601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</row>
    <row r="32" spans="2:4" ht="19.5" customHeight="1">
      <c r="B32" s="20"/>
      <c r="C32" s="20"/>
      <c r="D32" s="20"/>
    </row>
    <row r="33" ht="19.5" customHeight="1">
      <c r="E33" s="20"/>
    </row>
    <row r="34" spans="5:14" ht="19.5" customHeight="1">
      <c r="E34" s="20"/>
      <c r="N34" s="20"/>
    </row>
    <row r="35" ht="19.5" customHeight="1">
      <c r="E35" s="20"/>
    </row>
    <row r="36" ht="12.75">
      <c r="E36" s="20"/>
    </row>
    <row r="37" ht="12.75">
      <c r="E37" s="20"/>
    </row>
  </sheetData>
  <sheetProtection/>
  <mergeCells count="3">
    <mergeCell ref="A3:N3"/>
    <mergeCell ref="A4:N4"/>
    <mergeCell ref="A5:N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66"/>
  <sheetViews>
    <sheetView workbookViewId="0" topLeftCell="A1">
      <selection activeCell="G29" sqref="G29"/>
    </sheetView>
  </sheetViews>
  <sheetFormatPr defaultColWidth="9.00390625" defaultRowHeight="12.75"/>
  <cols>
    <col min="1" max="1" width="6.625" style="9" customWidth="1"/>
    <col min="2" max="2" width="12.00390625" style="9" customWidth="1"/>
    <col min="3" max="3" width="69.375" style="9" bestFit="1" customWidth="1"/>
    <col min="4" max="4" width="26.125" style="9" customWidth="1"/>
    <col min="5" max="7" width="17.25390625" style="215" customWidth="1"/>
    <col min="8" max="16384" width="9.125" style="9" customWidth="1"/>
  </cols>
  <sheetData>
    <row r="1" spans="1:7" s="192" customFormat="1" ht="15.75">
      <c r="A1" s="192" t="s">
        <v>1</v>
      </c>
      <c r="D1" s="174" t="s">
        <v>443</v>
      </c>
      <c r="E1" s="190"/>
      <c r="F1" s="190"/>
      <c r="G1" s="190"/>
    </row>
    <row r="2" spans="1:7" s="192" customFormat="1" ht="15.75">
      <c r="A2" s="656" t="s">
        <v>431</v>
      </c>
      <c r="B2" s="656"/>
      <c r="C2" s="656"/>
      <c r="D2" s="656"/>
      <c r="E2" s="190"/>
      <c r="F2" s="190"/>
      <c r="G2" s="190"/>
    </row>
    <row r="3" spans="1:7" s="192" customFormat="1" ht="15.75">
      <c r="A3" s="657" t="s">
        <v>608</v>
      </c>
      <c r="B3" s="657"/>
      <c r="C3" s="657"/>
      <c r="D3" s="657"/>
      <c r="E3" s="190"/>
      <c r="F3" s="190"/>
      <c r="G3" s="190"/>
    </row>
    <row r="4" spans="1:7" s="192" customFormat="1" ht="15.75">
      <c r="A4" s="658" t="s">
        <v>88</v>
      </c>
      <c r="B4" s="658"/>
      <c r="C4" s="658"/>
      <c r="D4" s="658"/>
      <c r="E4" s="190"/>
      <c r="F4" s="190"/>
      <c r="G4" s="190"/>
    </row>
    <row r="5" spans="1:7" s="192" customFormat="1" ht="15.75">
      <c r="A5" s="658" t="s">
        <v>827</v>
      </c>
      <c r="B5" s="658"/>
      <c r="C5" s="658"/>
      <c r="D5" s="658"/>
      <c r="E5" s="190"/>
      <c r="F5" s="190"/>
      <c r="G5" s="190"/>
    </row>
    <row r="6" spans="5:7" s="192" customFormat="1" ht="16.5" thickBot="1">
      <c r="E6" s="190"/>
      <c r="F6" s="190"/>
      <c r="G6" s="190"/>
    </row>
    <row r="7" spans="1:7" s="367" customFormat="1" ht="43.5" customHeight="1" thickBot="1" thickTop="1">
      <c r="A7" s="315" t="s">
        <v>40</v>
      </c>
      <c r="B7" s="316" t="s">
        <v>433</v>
      </c>
      <c r="C7" s="317" t="s">
        <v>432</v>
      </c>
      <c r="D7" s="419" t="s">
        <v>648</v>
      </c>
      <c r="E7" s="382"/>
      <c r="F7" s="382"/>
      <c r="G7" s="382"/>
    </row>
    <row r="8" spans="1:7" s="192" customFormat="1" ht="24.75" customHeight="1" thickTop="1">
      <c r="A8" s="420" t="s">
        <v>434</v>
      </c>
      <c r="B8" s="303" t="s">
        <v>255</v>
      </c>
      <c r="C8" s="304" t="s">
        <v>645</v>
      </c>
      <c r="D8" s="421">
        <v>1955165461</v>
      </c>
      <c r="E8" s="190"/>
      <c r="F8" s="190"/>
      <c r="G8" s="190"/>
    </row>
    <row r="9" spans="1:7" s="192" customFormat="1" ht="24.75" customHeight="1">
      <c r="A9" s="422" t="s">
        <v>435</v>
      </c>
      <c r="B9" s="305" t="s">
        <v>256</v>
      </c>
      <c r="C9" s="306" t="s">
        <v>444</v>
      </c>
      <c r="D9" s="423">
        <v>320737716</v>
      </c>
      <c r="E9" s="190"/>
      <c r="F9" s="190"/>
      <c r="G9" s="190"/>
    </row>
    <row r="10" spans="1:7" s="192" customFormat="1" ht="24.75" customHeight="1">
      <c r="A10" s="422" t="s">
        <v>436</v>
      </c>
      <c r="B10" s="305" t="s">
        <v>257</v>
      </c>
      <c r="C10" s="306" t="s">
        <v>646</v>
      </c>
      <c r="D10" s="423">
        <v>2762409819</v>
      </c>
      <c r="E10" s="190"/>
      <c r="F10" s="190"/>
      <c r="G10" s="190"/>
    </row>
    <row r="11" spans="1:7" s="192" customFormat="1" ht="24.75" customHeight="1">
      <c r="A11" s="422" t="s">
        <v>437</v>
      </c>
      <c r="B11" s="307" t="s">
        <v>258</v>
      </c>
      <c r="C11" s="306" t="s">
        <v>291</v>
      </c>
      <c r="D11" s="423">
        <v>10780558</v>
      </c>
      <c r="E11" s="190"/>
      <c r="F11" s="190"/>
      <c r="G11" s="190"/>
    </row>
    <row r="12" spans="1:7" s="192" customFormat="1" ht="24.75" customHeight="1">
      <c r="A12" s="422" t="s">
        <v>438</v>
      </c>
      <c r="B12" s="305" t="s">
        <v>259</v>
      </c>
      <c r="C12" s="308" t="s">
        <v>260</v>
      </c>
      <c r="D12" s="423">
        <v>777305057</v>
      </c>
      <c r="E12" s="190"/>
      <c r="F12" s="190"/>
      <c r="G12" s="190"/>
    </row>
    <row r="13" spans="1:7" s="192" customFormat="1" ht="24.75" customHeight="1">
      <c r="A13" s="424" t="s">
        <v>611</v>
      </c>
      <c r="B13" s="309" t="s">
        <v>609</v>
      </c>
      <c r="C13" s="194" t="s">
        <v>610</v>
      </c>
      <c r="D13" s="425">
        <v>599102548</v>
      </c>
      <c r="E13" s="190"/>
      <c r="F13" s="190"/>
      <c r="G13" s="190"/>
    </row>
    <row r="14" spans="1:7" s="192" customFormat="1" ht="24.75" customHeight="1">
      <c r="A14" s="424" t="s">
        <v>741</v>
      </c>
      <c r="B14" s="309" t="s">
        <v>261</v>
      </c>
      <c r="C14" s="194" t="s">
        <v>7</v>
      </c>
      <c r="D14" s="425">
        <v>37954219</v>
      </c>
      <c r="E14" s="190"/>
      <c r="F14" s="190"/>
      <c r="G14" s="190"/>
    </row>
    <row r="15" spans="1:7" s="192" customFormat="1" ht="24.75" customHeight="1">
      <c r="A15" s="424" t="s">
        <v>742</v>
      </c>
      <c r="B15" s="309" t="s">
        <v>662</v>
      </c>
      <c r="C15" s="194" t="s">
        <v>692</v>
      </c>
      <c r="D15" s="425">
        <v>82283290</v>
      </c>
      <c r="E15" s="190"/>
      <c r="F15" s="190"/>
      <c r="G15" s="190"/>
    </row>
    <row r="16" spans="1:7" s="192" customFormat="1" ht="24.75" customHeight="1">
      <c r="A16" s="424" t="s">
        <v>743</v>
      </c>
      <c r="B16" s="310" t="s">
        <v>262</v>
      </c>
      <c r="C16" s="194" t="s">
        <v>263</v>
      </c>
      <c r="D16" s="425">
        <v>57965000</v>
      </c>
      <c r="E16" s="190"/>
      <c r="F16" s="190"/>
      <c r="G16" s="190"/>
    </row>
    <row r="17" spans="1:7" s="192" customFormat="1" ht="24.75" customHeight="1">
      <c r="A17" s="424" t="s">
        <v>744</v>
      </c>
      <c r="B17" s="309" t="s">
        <v>264</v>
      </c>
      <c r="C17" s="194" t="s">
        <v>445</v>
      </c>
      <c r="D17" s="425">
        <v>152743349</v>
      </c>
      <c r="E17" s="190"/>
      <c r="F17" s="190"/>
      <c r="G17" s="190"/>
    </row>
    <row r="18" spans="1:7" s="368" customFormat="1" ht="24.75" customHeight="1">
      <c r="A18" s="422" t="s">
        <v>439</v>
      </c>
      <c r="B18" s="305" t="s">
        <v>265</v>
      </c>
      <c r="C18" s="308" t="s">
        <v>107</v>
      </c>
      <c r="D18" s="426">
        <v>2827171623</v>
      </c>
      <c r="E18" s="383"/>
      <c r="F18" s="383"/>
      <c r="G18" s="190"/>
    </row>
    <row r="19" spans="1:7" s="192" customFormat="1" ht="24.75" customHeight="1">
      <c r="A19" s="427" t="s">
        <v>450</v>
      </c>
      <c r="B19" s="310" t="s">
        <v>266</v>
      </c>
      <c r="C19" s="66" t="s">
        <v>267</v>
      </c>
      <c r="D19" s="425">
        <v>10591030</v>
      </c>
      <c r="E19" s="190"/>
      <c r="F19" s="190"/>
      <c r="G19" s="190"/>
    </row>
    <row r="20" spans="1:7" s="192" customFormat="1" ht="24.75" customHeight="1">
      <c r="A20" s="428" t="s">
        <v>451</v>
      </c>
      <c r="B20" s="310" t="s">
        <v>268</v>
      </c>
      <c r="C20" s="66" t="s">
        <v>269</v>
      </c>
      <c r="D20" s="425">
        <v>2323318027</v>
      </c>
      <c r="E20" s="190"/>
      <c r="F20" s="190"/>
      <c r="G20" s="190"/>
    </row>
    <row r="21" spans="1:7" s="192" customFormat="1" ht="24.75" customHeight="1">
      <c r="A21" s="428" t="s">
        <v>452</v>
      </c>
      <c r="B21" s="310" t="s">
        <v>270</v>
      </c>
      <c r="C21" s="66" t="s">
        <v>271</v>
      </c>
      <c r="D21" s="425">
        <v>8004015</v>
      </c>
      <c r="E21" s="190"/>
      <c r="F21" s="190"/>
      <c r="G21" s="190"/>
    </row>
    <row r="22" spans="1:7" s="192" customFormat="1" ht="24.75" customHeight="1">
      <c r="A22" s="429" t="s">
        <v>453</v>
      </c>
      <c r="B22" s="309" t="s">
        <v>272</v>
      </c>
      <c r="C22" s="66" t="s">
        <v>273</v>
      </c>
      <c r="D22" s="425">
        <v>57717828</v>
      </c>
      <c r="E22" s="190"/>
      <c r="F22" s="190"/>
      <c r="G22" s="190"/>
    </row>
    <row r="23" spans="1:7" s="192" customFormat="1" ht="24.75" customHeight="1">
      <c r="A23" s="427" t="s">
        <v>454</v>
      </c>
      <c r="B23" s="309" t="s">
        <v>605</v>
      </c>
      <c r="C23" s="66" t="s">
        <v>607</v>
      </c>
      <c r="D23" s="425">
        <v>6000000</v>
      </c>
      <c r="E23" s="190"/>
      <c r="F23" s="190"/>
      <c r="G23" s="190"/>
    </row>
    <row r="24" spans="1:7" s="192" customFormat="1" ht="24.75" customHeight="1">
      <c r="A24" s="427" t="s">
        <v>606</v>
      </c>
      <c r="B24" s="309" t="s">
        <v>663</v>
      </c>
      <c r="C24" s="66" t="s">
        <v>664</v>
      </c>
      <c r="D24" s="425">
        <v>44500000</v>
      </c>
      <c r="E24" s="190"/>
      <c r="F24" s="190"/>
      <c r="G24" s="190"/>
    </row>
    <row r="25" spans="1:7" s="192" customFormat="1" ht="24.75" customHeight="1">
      <c r="A25" s="427" t="s">
        <v>665</v>
      </c>
      <c r="B25" s="309" t="s">
        <v>274</v>
      </c>
      <c r="C25" s="66" t="s">
        <v>275</v>
      </c>
      <c r="D25" s="425">
        <v>377040723</v>
      </c>
      <c r="E25" s="190"/>
      <c r="F25" s="190"/>
      <c r="G25" s="190"/>
    </row>
    <row r="26" spans="1:7" s="6" customFormat="1" ht="24.75" customHeight="1">
      <c r="A26" s="422" t="s">
        <v>440</v>
      </c>
      <c r="B26" s="305" t="s">
        <v>276</v>
      </c>
      <c r="C26" s="306" t="s">
        <v>108</v>
      </c>
      <c r="D26" s="426">
        <v>277771736</v>
      </c>
      <c r="E26" s="372"/>
      <c r="F26" s="372"/>
      <c r="G26" s="190"/>
    </row>
    <row r="27" spans="1:7" s="192" customFormat="1" ht="24.75" customHeight="1">
      <c r="A27" s="430" t="s">
        <v>455</v>
      </c>
      <c r="B27" s="310" t="s">
        <v>277</v>
      </c>
      <c r="C27" s="66" t="s">
        <v>278</v>
      </c>
      <c r="D27" s="425">
        <v>218137623</v>
      </c>
      <c r="E27" s="190"/>
      <c r="F27" s="190"/>
      <c r="G27" s="190"/>
    </row>
    <row r="28" spans="1:7" s="192" customFormat="1" ht="24.75" customHeight="1">
      <c r="A28" s="430" t="s">
        <v>456</v>
      </c>
      <c r="B28" s="310" t="s">
        <v>745</v>
      </c>
      <c r="C28" s="66" t="s">
        <v>746</v>
      </c>
      <c r="D28" s="425">
        <v>485000</v>
      </c>
      <c r="E28" s="190"/>
      <c r="F28" s="190"/>
      <c r="G28" s="190"/>
    </row>
    <row r="29" spans="1:7" s="192" customFormat="1" ht="24.75" customHeight="1">
      <c r="A29" s="430" t="s">
        <v>747</v>
      </c>
      <c r="B29" s="310" t="s">
        <v>279</v>
      </c>
      <c r="C29" s="66" t="s">
        <v>280</v>
      </c>
      <c r="D29" s="425">
        <v>59149113</v>
      </c>
      <c r="E29" s="190"/>
      <c r="F29" s="190"/>
      <c r="G29" s="190"/>
    </row>
    <row r="30" spans="1:7" s="369" customFormat="1" ht="24.75" customHeight="1">
      <c r="A30" s="431">
        <v>8</v>
      </c>
      <c r="B30" s="307" t="s">
        <v>281</v>
      </c>
      <c r="C30" s="306" t="s">
        <v>282</v>
      </c>
      <c r="D30" s="426">
        <v>64889587</v>
      </c>
      <c r="E30" s="384"/>
      <c r="F30" s="384"/>
      <c r="G30" s="190"/>
    </row>
    <row r="31" spans="1:7" s="369" customFormat="1" ht="24.75" customHeight="1">
      <c r="A31" s="424" t="s">
        <v>457</v>
      </c>
      <c r="B31" s="309" t="s">
        <v>283</v>
      </c>
      <c r="C31" s="66" t="s">
        <v>748</v>
      </c>
      <c r="D31" s="425">
        <v>80000</v>
      </c>
      <c r="E31" s="384"/>
      <c r="F31" s="384"/>
      <c r="G31" s="190"/>
    </row>
    <row r="32" spans="1:7" s="192" customFormat="1" ht="15.75">
      <c r="A32" s="424" t="s">
        <v>458</v>
      </c>
      <c r="B32" s="310" t="s">
        <v>749</v>
      </c>
      <c r="C32" s="194" t="s">
        <v>750</v>
      </c>
      <c r="D32" s="425">
        <v>9001500</v>
      </c>
      <c r="E32" s="190"/>
      <c r="F32" s="190"/>
      <c r="G32" s="190"/>
    </row>
    <row r="33" spans="1:7" s="192" customFormat="1" ht="24.75" customHeight="1">
      <c r="A33" s="424" t="s">
        <v>751</v>
      </c>
      <c r="B33" s="309" t="s">
        <v>284</v>
      </c>
      <c r="C33" s="66" t="s">
        <v>752</v>
      </c>
      <c r="D33" s="425">
        <v>55808087</v>
      </c>
      <c r="E33" s="190"/>
      <c r="F33" s="190"/>
      <c r="G33" s="190"/>
    </row>
    <row r="34" spans="1:7" s="6" customFormat="1" ht="24.75" customHeight="1">
      <c r="A34" s="422" t="s">
        <v>442</v>
      </c>
      <c r="B34" s="305" t="s">
        <v>264</v>
      </c>
      <c r="C34" s="306" t="s">
        <v>218</v>
      </c>
      <c r="D34" s="423">
        <v>1638372024</v>
      </c>
      <c r="E34" s="372"/>
      <c r="F34" s="372"/>
      <c r="G34" s="190"/>
    </row>
    <row r="35" spans="1:7" s="6" customFormat="1" ht="24.75" customHeight="1">
      <c r="A35" s="422"/>
      <c r="B35" s="305"/>
      <c r="C35" s="306" t="s">
        <v>459</v>
      </c>
      <c r="D35" s="426">
        <v>10787346930</v>
      </c>
      <c r="E35" s="372"/>
      <c r="F35" s="372"/>
      <c r="G35" s="190"/>
    </row>
    <row r="36" spans="1:7" s="192" customFormat="1" ht="24.75" customHeight="1" thickBot="1">
      <c r="A36" s="432">
        <v>10</v>
      </c>
      <c r="B36" s="311" t="s">
        <v>285</v>
      </c>
      <c r="C36" s="312" t="s">
        <v>286</v>
      </c>
      <c r="D36" s="425">
        <v>1406109692</v>
      </c>
      <c r="E36" s="190"/>
      <c r="F36" s="190"/>
      <c r="G36" s="190"/>
    </row>
    <row r="37" spans="1:7" s="192" customFormat="1" ht="24.75" customHeight="1" thickBot="1" thickTop="1">
      <c r="A37" s="654" t="s">
        <v>287</v>
      </c>
      <c r="B37" s="655"/>
      <c r="C37" s="655"/>
      <c r="D37" s="313">
        <v>12193456622</v>
      </c>
      <c r="E37" s="190"/>
      <c r="F37" s="190"/>
      <c r="G37" s="190"/>
    </row>
    <row r="38" spans="1:7" s="192" customFormat="1" ht="16.5" thickTop="1">
      <c r="A38" s="370"/>
      <c r="B38" s="370"/>
      <c r="C38" s="371"/>
      <c r="E38" s="190"/>
      <c r="F38" s="190"/>
      <c r="G38" s="190"/>
    </row>
    <row r="39" spans="1:7" s="192" customFormat="1" ht="15.75">
      <c r="A39" s="318"/>
      <c r="B39" s="318"/>
      <c r="C39" s="371"/>
      <c r="E39" s="190"/>
      <c r="F39" s="190"/>
      <c r="G39" s="190"/>
    </row>
    <row r="40" spans="1:7" s="192" customFormat="1" ht="15.75">
      <c r="A40" s="371"/>
      <c r="B40" s="371"/>
      <c r="E40" s="190"/>
      <c r="F40" s="190"/>
      <c r="G40" s="190"/>
    </row>
    <row r="41" spans="1:7" s="192" customFormat="1" ht="15.75">
      <c r="A41" s="371"/>
      <c r="B41" s="371"/>
      <c r="E41" s="190"/>
      <c r="F41" s="190"/>
      <c r="G41" s="190"/>
    </row>
    <row r="42" spans="1:7" s="192" customFormat="1" ht="15.75">
      <c r="A42" s="371"/>
      <c r="B42" s="371"/>
      <c r="E42" s="190"/>
      <c r="F42" s="190"/>
      <c r="G42" s="190"/>
    </row>
    <row r="43" spans="1:7" s="192" customFormat="1" ht="15.75">
      <c r="A43" s="371"/>
      <c r="B43" s="371"/>
      <c r="E43" s="190"/>
      <c r="F43" s="190"/>
      <c r="G43" s="190"/>
    </row>
    <row r="44" spans="1:7" s="192" customFormat="1" ht="15.75">
      <c r="A44" s="371"/>
      <c r="B44" s="371"/>
      <c r="E44" s="190"/>
      <c r="F44" s="190"/>
      <c r="G44" s="190"/>
    </row>
    <row r="45" spans="1:7" s="192" customFormat="1" ht="15.75">
      <c r="A45" s="371"/>
      <c r="B45" s="371"/>
      <c r="E45" s="190"/>
      <c r="F45" s="190"/>
      <c r="G45" s="190"/>
    </row>
    <row r="46" spans="1:7" s="192" customFormat="1" ht="15.75">
      <c r="A46" s="371"/>
      <c r="B46" s="371"/>
      <c r="E46" s="190"/>
      <c r="F46" s="190"/>
      <c r="G46" s="190"/>
    </row>
    <row r="47" spans="1:7" s="192" customFormat="1" ht="15.75">
      <c r="A47" s="371"/>
      <c r="B47" s="371"/>
      <c r="E47" s="190"/>
      <c r="F47" s="190"/>
      <c r="G47" s="190"/>
    </row>
    <row r="48" spans="1:7" s="192" customFormat="1" ht="15.75">
      <c r="A48" s="371"/>
      <c r="B48" s="371"/>
      <c r="E48" s="190"/>
      <c r="F48" s="190"/>
      <c r="G48" s="190"/>
    </row>
    <row r="49" spans="1:7" s="192" customFormat="1" ht="15.75">
      <c r="A49" s="371"/>
      <c r="B49" s="371"/>
      <c r="E49" s="190"/>
      <c r="F49" s="190"/>
      <c r="G49" s="190"/>
    </row>
    <row r="50" spans="1:7" s="192" customFormat="1" ht="15.75">
      <c r="A50" s="371"/>
      <c r="B50" s="371"/>
      <c r="E50" s="190"/>
      <c r="F50" s="190"/>
      <c r="G50" s="190"/>
    </row>
    <row r="51" spans="1:7" s="192" customFormat="1" ht="15.75">
      <c r="A51" s="371"/>
      <c r="B51" s="371"/>
      <c r="E51" s="190"/>
      <c r="F51" s="190"/>
      <c r="G51" s="190"/>
    </row>
    <row r="52" spans="1:7" s="192" customFormat="1" ht="15.75">
      <c r="A52" s="371"/>
      <c r="B52" s="371"/>
      <c r="E52" s="190"/>
      <c r="F52" s="190"/>
      <c r="G52" s="190"/>
    </row>
    <row r="53" spans="1:7" s="192" customFormat="1" ht="15.75">
      <c r="A53" s="371"/>
      <c r="B53" s="371"/>
      <c r="E53" s="190"/>
      <c r="F53" s="190"/>
      <c r="G53" s="190"/>
    </row>
    <row r="54" spans="1:7" s="192" customFormat="1" ht="15.75">
      <c r="A54" s="371"/>
      <c r="B54" s="371"/>
      <c r="E54" s="190"/>
      <c r="F54" s="190"/>
      <c r="G54" s="190"/>
    </row>
    <row r="55" spans="1:7" s="192" customFormat="1" ht="15.75">
      <c r="A55" s="371"/>
      <c r="B55" s="371"/>
      <c r="E55" s="190"/>
      <c r="F55" s="190"/>
      <c r="G55" s="190"/>
    </row>
    <row r="56" spans="1:7" s="192" customFormat="1" ht="15.75">
      <c r="A56" s="371"/>
      <c r="B56" s="371"/>
      <c r="E56" s="190"/>
      <c r="F56" s="190"/>
      <c r="G56" s="190"/>
    </row>
    <row r="57" spans="1:7" s="192" customFormat="1" ht="15.75">
      <c r="A57" s="371"/>
      <c r="B57" s="371"/>
      <c r="E57" s="190"/>
      <c r="F57" s="190"/>
      <c r="G57" s="190"/>
    </row>
    <row r="58" spans="1:7" s="192" customFormat="1" ht="15.75">
      <c r="A58" s="371"/>
      <c r="B58" s="371"/>
      <c r="E58" s="190"/>
      <c r="F58" s="190"/>
      <c r="G58" s="190"/>
    </row>
    <row r="59" spans="1:7" s="192" customFormat="1" ht="15.75">
      <c r="A59" s="371"/>
      <c r="B59" s="371"/>
      <c r="E59" s="190"/>
      <c r="F59" s="190"/>
      <c r="G59" s="190"/>
    </row>
    <row r="60" spans="1:7" s="192" customFormat="1" ht="15.75">
      <c r="A60" s="371"/>
      <c r="B60" s="371"/>
      <c r="E60" s="190"/>
      <c r="F60" s="190"/>
      <c r="G60" s="190"/>
    </row>
    <row r="61" spans="1:2" ht="12.75">
      <c r="A61" s="12"/>
      <c r="B61" s="12"/>
    </row>
    <row r="62" spans="1:2" ht="12.75">
      <c r="A62" s="12"/>
      <c r="B62" s="12"/>
    </row>
    <row r="63" spans="1:2" ht="12.75">
      <c r="A63" s="12"/>
      <c r="B63" s="12"/>
    </row>
    <row r="64" spans="1:2" ht="12.75">
      <c r="A64" s="12"/>
      <c r="B64" s="12"/>
    </row>
    <row r="65" spans="1:2" ht="12.75">
      <c r="A65" s="12"/>
      <c r="B65" s="12"/>
    </row>
    <row r="66" spans="1:2" ht="12.75">
      <c r="A66" s="12"/>
      <c r="B66" s="12"/>
    </row>
  </sheetData>
  <sheetProtection/>
  <mergeCells count="5">
    <mergeCell ref="A37:C37"/>
    <mergeCell ref="A2:D2"/>
    <mergeCell ref="A3:D3"/>
    <mergeCell ref="A4:D4"/>
    <mergeCell ref="A5:D5"/>
  </mergeCells>
  <printOptions/>
  <pageMargins left="0.15748031496062992" right="0.15748031496062992" top="0.31496062992125984" bottom="0.15748031496062992" header="0" footer="0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59"/>
  <sheetViews>
    <sheetView zoomScale="80" zoomScaleNormal="80" zoomScalePageLayoutView="0" workbookViewId="0" topLeftCell="A1">
      <selection activeCell="J37" sqref="J37"/>
    </sheetView>
  </sheetViews>
  <sheetFormatPr defaultColWidth="9.00390625" defaultRowHeight="12.75"/>
  <cols>
    <col min="1" max="1" width="8.375" style="70" customWidth="1"/>
    <col min="2" max="2" width="13.25390625" style="191" customWidth="1"/>
    <col min="3" max="3" width="75.875" style="9" customWidth="1"/>
    <col min="4" max="4" width="22.125" style="9" customWidth="1"/>
    <col min="5" max="5" width="9.125" style="9" customWidth="1"/>
    <col min="6" max="6" width="12.00390625" style="9" bestFit="1" customWidth="1"/>
    <col min="7" max="16384" width="9.125" style="9" customWidth="1"/>
  </cols>
  <sheetData>
    <row r="1" spans="1:4" ht="15.75">
      <c r="A1" s="443" t="s">
        <v>431</v>
      </c>
      <c r="B1" s="173"/>
      <c r="D1" s="174" t="s">
        <v>89</v>
      </c>
    </row>
    <row r="2" spans="1:4" ht="15.75">
      <c r="A2" s="656" t="s">
        <v>431</v>
      </c>
      <c r="B2" s="656"/>
      <c r="C2" s="656"/>
      <c r="D2" s="656"/>
    </row>
    <row r="3" spans="1:4" ht="15.75">
      <c r="A3" s="657" t="s">
        <v>564</v>
      </c>
      <c r="B3" s="657"/>
      <c r="C3" s="657"/>
      <c r="D3" s="657"/>
    </row>
    <row r="4" spans="1:4" ht="15.75">
      <c r="A4" s="658" t="s">
        <v>88</v>
      </c>
      <c r="B4" s="658"/>
      <c r="C4" s="658"/>
      <c r="D4" s="658"/>
    </row>
    <row r="5" spans="1:4" ht="15.75">
      <c r="A5" s="658" t="s">
        <v>827</v>
      </c>
      <c r="B5" s="658"/>
      <c r="C5" s="658"/>
      <c r="D5" s="658"/>
    </row>
    <row r="6" spans="1:4" ht="16.5" thickBot="1">
      <c r="A6" s="175"/>
      <c r="B6" s="175"/>
      <c r="C6" s="175"/>
      <c r="D6" s="175"/>
    </row>
    <row r="7" spans="1:4" ht="50.25" customHeight="1" thickBot="1" thickTop="1">
      <c r="A7" s="301" t="s">
        <v>40</v>
      </c>
      <c r="B7" s="302" t="s">
        <v>433</v>
      </c>
      <c r="C7" s="314" t="s">
        <v>314</v>
      </c>
      <c r="D7" s="419" t="s">
        <v>648</v>
      </c>
    </row>
    <row r="8" spans="1:4" s="69" customFormat="1" ht="24.75" customHeight="1" thickTop="1">
      <c r="A8" s="433" t="s">
        <v>434</v>
      </c>
      <c r="B8" s="176" t="s">
        <v>42</v>
      </c>
      <c r="C8" s="177" t="s">
        <v>3</v>
      </c>
      <c r="D8" s="434">
        <v>2477555991</v>
      </c>
    </row>
    <row r="9" spans="1:12" ht="24.75" customHeight="1">
      <c r="A9" s="435" t="s">
        <v>461</v>
      </c>
      <c r="B9" s="178" t="s">
        <v>44</v>
      </c>
      <c r="C9" s="179" t="s">
        <v>337</v>
      </c>
      <c r="D9" s="436">
        <v>783402709</v>
      </c>
      <c r="E9" s="3"/>
      <c r="F9" s="3"/>
      <c r="G9" s="3"/>
      <c r="H9" s="3"/>
      <c r="I9" s="3"/>
      <c r="J9" s="3"/>
      <c r="K9" s="3"/>
      <c r="L9" s="3"/>
    </row>
    <row r="10" spans="1:4" ht="24.75" customHeight="1">
      <c r="A10" s="435" t="s">
        <v>462</v>
      </c>
      <c r="B10" s="180" t="s">
        <v>46</v>
      </c>
      <c r="C10" s="181" t="s">
        <v>47</v>
      </c>
      <c r="D10" s="436">
        <v>917261380</v>
      </c>
    </row>
    <row r="11" spans="1:4" ht="24.75" customHeight="1">
      <c r="A11" s="435" t="s">
        <v>463</v>
      </c>
      <c r="B11" s="180" t="s">
        <v>562</v>
      </c>
      <c r="C11" s="181" t="s">
        <v>561</v>
      </c>
      <c r="D11" s="436">
        <v>371145498</v>
      </c>
    </row>
    <row r="12" spans="1:4" ht="24.75" customHeight="1">
      <c r="A12" s="435" t="s">
        <v>464</v>
      </c>
      <c r="B12" s="180" t="s">
        <v>563</v>
      </c>
      <c r="C12" s="181" t="s">
        <v>565</v>
      </c>
      <c r="D12" s="436">
        <v>202350981</v>
      </c>
    </row>
    <row r="13" spans="1:4" ht="24.75" customHeight="1">
      <c r="A13" s="435" t="s">
        <v>465</v>
      </c>
      <c r="B13" s="180" t="s">
        <v>50</v>
      </c>
      <c r="C13" s="181" t="s">
        <v>338</v>
      </c>
      <c r="D13" s="436">
        <v>96978590</v>
      </c>
    </row>
    <row r="14" spans="1:4" ht="24.75" customHeight="1">
      <c r="A14" s="435" t="s">
        <v>466</v>
      </c>
      <c r="B14" s="180" t="s">
        <v>346</v>
      </c>
      <c r="C14" s="181" t="s">
        <v>347</v>
      </c>
      <c r="D14" s="436"/>
    </row>
    <row r="15" spans="1:4" ht="24.75" customHeight="1">
      <c r="A15" s="435" t="s">
        <v>467</v>
      </c>
      <c r="B15" s="180" t="s">
        <v>348</v>
      </c>
      <c r="C15" s="181" t="s">
        <v>349</v>
      </c>
      <c r="D15" s="436">
        <v>24623625</v>
      </c>
    </row>
    <row r="16" spans="1:4" ht="24.75" customHeight="1">
      <c r="A16" s="435" t="s">
        <v>730</v>
      </c>
      <c r="B16" s="180" t="s">
        <v>654</v>
      </c>
      <c r="C16" s="181" t="s">
        <v>653</v>
      </c>
      <c r="D16" s="436">
        <v>62867298</v>
      </c>
    </row>
    <row r="17" spans="1:12" ht="24.75" customHeight="1">
      <c r="A17" s="435" t="s">
        <v>731</v>
      </c>
      <c r="B17" s="180" t="s">
        <v>53</v>
      </c>
      <c r="C17" s="181" t="s">
        <v>54</v>
      </c>
      <c r="D17" s="436">
        <v>18925910</v>
      </c>
      <c r="E17" s="3"/>
      <c r="F17" s="3"/>
      <c r="G17" s="3"/>
      <c r="H17" s="3"/>
      <c r="I17" s="3"/>
      <c r="J17" s="3"/>
      <c r="K17" s="3"/>
      <c r="L17" s="3"/>
    </row>
    <row r="18" spans="1:4" s="4" customFormat="1" ht="24.75" customHeight="1">
      <c r="A18" s="437" t="s">
        <v>435</v>
      </c>
      <c r="B18" s="182" t="s">
        <v>55</v>
      </c>
      <c r="C18" s="183" t="s">
        <v>56</v>
      </c>
      <c r="D18" s="438">
        <v>998269535</v>
      </c>
    </row>
    <row r="19" spans="1:4" ht="24.75" customHeight="1">
      <c r="A19" s="435" t="s">
        <v>732</v>
      </c>
      <c r="B19" s="180" t="s">
        <v>57</v>
      </c>
      <c r="C19" s="181" t="s">
        <v>339</v>
      </c>
      <c r="D19" s="436">
        <v>640000000</v>
      </c>
    </row>
    <row r="20" spans="1:4" ht="24.75" customHeight="1">
      <c r="A20" s="435" t="s">
        <v>733</v>
      </c>
      <c r="B20" s="180" t="s">
        <v>58</v>
      </c>
      <c r="C20" s="181" t="s">
        <v>59</v>
      </c>
      <c r="D20" s="436">
        <v>358269535</v>
      </c>
    </row>
    <row r="21" spans="1:4" s="4" customFormat="1" ht="24.75" customHeight="1">
      <c r="A21" s="437" t="s">
        <v>436</v>
      </c>
      <c r="B21" s="184" t="s">
        <v>60</v>
      </c>
      <c r="C21" s="183" t="s">
        <v>4</v>
      </c>
      <c r="D21" s="438">
        <v>3659852027</v>
      </c>
    </row>
    <row r="22" spans="1:12" ht="24.75" customHeight="1">
      <c r="A22" s="435" t="s">
        <v>468</v>
      </c>
      <c r="B22" s="180" t="s">
        <v>61</v>
      </c>
      <c r="C22" s="185" t="s">
        <v>8</v>
      </c>
      <c r="D22" s="439">
        <v>1100000000</v>
      </c>
      <c r="E22" s="3"/>
      <c r="F22" s="3"/>
      <c r="G22" s="3"/>
      <c r="H22" s="3"/>
      <c r="I22" s="3"/>
      <c r="J22" s="3"/>
      <c r="K22" s="3"/>
      <c r="L22" s="3"/>
    </row>
    <row r="23" spans="1:4" ht="24.75" customHeight="1">
      <c r="A23" s="435"/>
      <c r="B23" s="180"/>
      <c r="C23" s="181" t="s">
        <v>62</v>
      </c>
      <c r="D23" s="436">
        <v>810000000</v>
      </c>
    </row>
    <row r="24" spans="1:4" ht="24.75" customHeight="1">
      <c r="A24" s="435"/>
      <c r="B24" s="180"/>
      <c r="C24" s="181" t="s">
        <v>63</v>
      </c>
      <c r="D24" s="436">
        <v>290000000</v>
      </c>
    </row>
    <row r="25" spans="1:4" ht="24.75" customHeight="1">
      <c r="A25" s="435" t="s">
        <v>469</v>
      </c>
      <c r="B25" s="180" t="s">
        <v>340</v>
      </c>
      <c r="C25" s="185" t="s">
        <v>9</v>
      </c>
      <c r="D25" s="438">
        <v>2500000000</v>
      </c>
    </row>
    <row r="26" spans="1:4" ht="24.75" customHeight="1">
      <c r="A26" s="435"/>
      <c r="B26" s="180"/>
      <c r="C26" s="181" t="s">
        <v>446</v>
      </c>
      <c r="D26" s="436">
        <v>2500000000</v>
      </c>
    </row>
    <row r="27" spans="1:4" s="4" customFormat="1" ht="24.75" customHeight="1">
      <c r="A27" s="435" t="s">
        <v>470</v>
      </c>
      <c r="B27" s="178" t="s">
        <v>64</v>
      </c>
      <c r="C27" s="185" t="s">
        <v>10</v>
      </c>
      <c r="D27" s="440">
        <v>59852027</v>
      </c>
    </row>
    <row r="28" spans="1:6" s="4" customFormat="1" ht="24.75" customHeight="1">
      <c r="A28" s="435" t="s">
        <v>437</v>
      </c>
      <c r="B28" s="184" t="s">
        <v>65</v>
      </c>
      <c r="C28" s="67" t="s">
        <v>5</v>
      </c>
      <c r="D28" s="438">
        <v>480636294</v>
      </c>
      <c r="F28" s="602"/>
    </row>
    <row r="29" spans="1:4" ht="24.75" customHeight="1">
      <c r="A29" s="435" t="s">
        <v>471</v>
      </c>
      <c r="B29" s="186" t="s">
        <v>350</v>
      </c>
      <c r="C29" s="179" t="s">
        <v>351</v>
      </c>
      <c r="D29" s="436"/>
    </row>
    <row r="30" spans="1:12" ht="24.75" customHeight="1">
      <c r="A30" s="435" t="s">
        <v>472</v>
      </c>
      <c r="B30" s="186" t="s">
        <v>66</v>
      </c>
      <c r="C30" s="179" t="s">
        <v>67</v>
      </c>
      <c r="D30" s="436">
        <v>14989017</v>
      </c>
      <c r="E30" s="3"/>
      <c r="F30" s="3"/>
      <c r="G30" s="3"/>
      <c r="H30" s="3"/>
      <c r="I30" s="3"/>
      <c r="J30" s="3"/>
      <c r="K30" s="3"/>
      <c r="L30" s="3"/>
    </row>
    <row r="31" spans="1:12" ht="24.75" customHeight="1">
      <c r="A31" s="435" t="s">
        <v>473</v>
      </c>
      <c r="B31" s="180" t="s">
        <v>66</v>
      </c>
      <c r="C31" s="179" t="s">
        <v>68</v>
      </c>
      <c r="D31" s="436">
        <v>6717005</v>
      </c>
      <c r="E31" s="3"/>
      <c r="F31" s="3"/>
      <c r="G31" s="3"/>
      <c r="H31" s="3"/>
      <c r="I31" s="3"/>
      <c r="J31" s="3"/>
      <c r="K31" s="3"/>
      <c r="L31" s="3"/>
    </row>
    <row r="32" spans="1:12" ht="24.75" customHeight="1">
      <c r="A32" s="435" t="s">
        <v>474</v>
      </c>
      <c r="B32" s="180" t="s">
        <v>66</v>
      </c>
      <c r="C32" s="179" t="s">
        <v>69</v>
      </c>
      <c r="D32" s="436">
        <v>34534084</v>
      </c>
      <c r="E32" s="3"/>
      <c r="F32" s="3"/>
      <c r="G32" s="3"/>
      <c r="H32" s="3"/>
      <c r="I32" s="3"/>
      <c r="J32" s="3"/>
      <c r="K32" s="3"/>
      <c r="L32" s="3"/>
    </row>
    <row r="33" spans="1:12" ht="24.75" customHeight="1">
      <c r="A33" s="435" t="s">
        <v>475</v>
      </c>
      <c r="B33" s="180" t="s">
        <v>70</v>
      </c>
      <c r="C33" s="179" t="s">
        <v>71</v>
      </c>
      <c r="D33" s="436">
        <v>187255</v>
      </c>
      <c r="E33" s="3"/>
      <c r="F33" s="3"/>
      <c r="G33" s="3"/>
      <c r="H33" s="3"/>
      <c r="I33" s="3"/>
      <c r="J33" s="3"/>
      <c r="K33" s="3"/>
      <c r="L33" s="3"/>
    </row>
    <row r="34" spans="1:12" ht="24.75" customHeight="1">
      <c r="A34" s="435" t="s">
        <v>476</v>
      </c>
      <c r="B34" s="180" t="s">
        <v>341</v>
      </c>
      <c r="C34" s="179" t="s">
        <v>342</v>
      </c>
      <c r="D34" s="436">
        <v>240516000</v>
      </c>
      <c r="E34" s="3"/>
      <c r="F34" s="3"/>
      <c r="G34" s="3"/>
      <c r="H34" s="3"/>
      <c r="I34" s="3"/>
      <c r="J34" s="3"/>
      <c r="K34" s="3"/>
      <c r="L34" s="3"/>
    </row>
    <row r="35" spans="1:12" ht="24.75" customHeight="1">
      <c r="A35" s="435" t="s">
        <v>477</v>
      </c>
      <c r="B35" s="180" t="s">
        <v>72</v>
      </c>
      <c r="C35" s="179" t="s">
        <v>11</v>
      </c>
      <c r="D35" s="436">
        <v>77455090</v>
      </c>
      <c r="E35" s="3"/>
      <c r="F35" s="3"/>
      <c r="G35" s="3"/>
      <c r="H35" s="3"/>
      <c r="I35" s="3"/>
      <c r="J35" s="3"/>
      <c r="K35" s="3"/>
      <c r="L35" s="3"/>
    </row>
    <row r="36" spans="1:12" ht="24.75" customHeight="1">
      <c r="A36" s="435" t="s">
        <v>478</v>
      </c>
      <c r="B36" s="180" t="s">
        <v>343</v>
      </c>
      <c r="C36" s="179" t="s">
        <v>344</v>
      </c>
      <c r="D36" s="436">
        <v>49578000</v>
      </c>
      <c r="E36" s="3"/>
      <c r="F36" s="3"/>
      <c r="G36" s="3"/>
      <c r="H36" s="3"/>
      <c r="I36" s="3"/>
      <c r="J36" s="3"/>
      <c r="K36" s="3"/>
      <c r="L36" s="3"/>
    </row>
    <row r="37" spans="1:12" ht="24.75" customHeight="1">
      <c r="A37" s="435" t="s">
        <v>479</v>
      </c>
      <c r="B37" s="180" t="s">
        <v>73</v>
      </c>
      <c r="C37" s="179" t="s">
        <v>74</v>
      </c>
      <c r="D37" s="436">
        <v>20638215</v>
      </c>
      <c r="E37" s="3"/>
      <c r="F37" s="3"/>
      <c r="G37" s="3"/>
      <c r="H37" s="3"/>
      <c r="I37" s="3"/>
      <c r="J37" s="3"/>
      <c r="K37" s="3"/>
      <c r="L37" s="3"/>
    </row>
    <row r="38" spans="1:9" ht="24.75" customHeight="1">
      <c r="A38" s="435" t="s">
        <v>734</v>
      </c>
      <c r="B38" s="180" t="s">
        <v>655</v>
      </c>
      <c r="C38" s="179" t="s">
        <v>658</v>
      </c>
      <c r="D38" s="436">
        <v>5303381</v>
      </c>
      <c r="E38" s="3"/>
      <c r="F38" s="3"/>
      <c r="G38" s="3"/>
      <c r="H38" s="3"/>
      <c r="I38" s="3"/>
    </row>
    <row r="39" spans="1:9" ht="24.75" customHeight="1">
      <c r="A39" s="435" t="s">
        <v>735</v>
      </c>
      <c r="B39" s="180" t="s">
        <v>656</v>
      </c>
      <c r="C39" s="179" t="s">
        <v>657</v>
      </c>
      <c r="D39" s="436">
        <v>1433751</v>
      </c>
      <c r="E39" s="3"/>
      <c r="F39" s="3"/>
      <c r="G39" s="3"/>
      <c r="H39" s="3"/>
      <c r="I39" s="3"/>
    </row>
    <row r="40" spans="1:12" ht="24.75" customHeight="1">
      <c r="A40" s="435" t="s">
        <v>736</v>
      </c>
      <c r="B40" s="180" t="s">
        <v>352</v>
      </c>
      <c r="C40" s="179" t="s">
        <v>353</v>
      </c>
      <c r="D40" s="436">
        <v>29284496</v>
      </c>
      <c r="E40" s="3"/>
      <c r="F40" s="3"/>
      <c r="G40" s="3"/>
      <c r="H40" s="3"/>
      <c r="I40" s="3"/>
      <c r="J40" s="3"/>
      <c r="K40" s="3"/>
      <c r="L40" s="3"/>
    </row>
    <row r="41" spans="1:12" s="4" customFormat="1" ht="24.75" customHeight="1">
      <c r="A41" s="435" t="s">
        <v>438</v>
      </c>
      <c r="B41" s="184" t="s">
        <v>75</v>
      </c>
      <c r="C41" s="183" t="s">
        <v>6</v>
      </c>
      <c r="D41" s="439">
        <v>13337450</v>
      </c>
      <c r="E41" s="69"/>
      <c r="F41" s="69"/>
      <c r="G41" s="69"/>
      <c r="H41" s="69"/>
      <c r="I41" s="69"/>
      <c r="J41" s="69"/>
      <c r="K41" s="69"/>
      <c r="L41" s="69"/>
    </row>
    <row r="42" spans="1:12" ht="24.75" customHeight="1">
      <c r="A42" s="435" t="s">
        <v>447</v>
      </c>
      <c r="B42" s="186" t="s">
        <v>737</v>
      </c>
      <c r="C42" s="179" t="s">
        <v>76</v>
      </c>
      <c r="D42" s="436">
        <v>4758921</v>
      </c>
      <c r="E42" s="3"/>
      <c r="F42" s="3"/>
      <c r="G42" s="3"/>
      <c r="H42" s="3"/>
      <c r="I42" s="3"/>
      <c r="J42" s="3"/>
      <c r="K42" s="3"/>
      <c r="L42" s="3"/>
    </row>
    <row r="43" spans="1:12" ht="24.75" customHeight="1">
      <c r="A43" s="435" t="s">
        <v>448</v>
      </c>
      <c r="B43" s="186" t="s">
        <v>738</v>
      </c>
      <c r="C43" s="179" t="s">
        <v>739</v>
      </c>
      <c r="D43" s="436">
        <v>7400000</v>
      </c>
      <c r="E43" s="3"/>
      <c r="F43" s="3"/>
      <c r="G43" s="3"/>
      <c r="H43" s="3"/>
      <c r="I43" s="3"/>
      <c r="J43" s="3"/>
      <c r="K43" s="3"/>
      <c r="L43" s="3"/>
    </row>
    <row r="44" spans="1:12" ht="24.75" customHeight="1">
      <c r="A44" s="435" t="s">
        <v>449</v>
      </c>
      <c r="B44" s="186" t="s">
        <v>566</v>
      </c>
      <c r="C44" s="179" t="s">
        <v>567</v>
      </c>
      <c r="D44" s="436">
        <v>1178529</v>
      </c>
      <c r="E44" s="3"/>
      <c r="F44" s="3"/>
      <c r="G44" s="3"/>
      <c r="H44" s="3"/>
      <c r="I44" s="3"/>
      <c r="J44" s="3"/>
      <c r="K44" s="3"/>
      <c r="L44" s="3"/>
    </row>
    <row r="45" spans="1:12" s="4" customFormat="1" ht="24.75" customHeight="1">
      <c r="A45" s="435" t="s">
        <v>439</v>
      </c>
      <c r="B45" s="184" t="s">
        <v>77</v>
      </c>
      <c r="C45" s="183" t="s">
        <v>78</v>
      </c>
      <c r="D45" s="441">
        <v>8910238</v>
      </c>
      <c r="E45" s="69"/>
      <c r="F45" s="69"/>
      <c r="G45" s="69"/>
      <c r="H45" s="69"/>
      <c r="I45" s="69"/>
      <c r="J45" s="69"/>
      <c r="K45" s="69"/>
      <c r="L45" s="69"/>
    </row>
    <row r="46" spans="1:12" ht="24.75" customHeight="1">
      <c r="A46" s="435" t="s">
        <v>450</v>
      </c>
      <c r="B46" s="186" t="s">
        <v>740</v>
      </c>
      <c r="C46" s="181" t="s">
        <v>79</v>
      </c>
      <c r="D46" s="436">
        <v>8910238</v>
      </c>
      <c r="E46" s="3"/>
      <c r="F46" s="3"/>
      <c r="G46" s="3"/>
      <c r="H46" s="3"/>
      <c r="I46" s="3"/>
      <c r="J46" s="3"/>
      <c r="K46" s="3"/>
      <c r="L46" s="3"/>
    </row>
    <row r="47" spans="1:12" s="4" customFormat="1" ht="24.75" customHeight="1">
      <c r="A47" s="435" t="s">
        <v>440</v>
      </c>
      <c r="B47" s="182" t="s">
        <v>80</v>
      </c>
      <c r="C47" s="183" t="s">
        <v>13</v>
      </c>
      <c r="D47" s="441">
        <v>90316718</v>
      </c>
      <c r="E47" s="69"/>
      <c r="F47" s="69"/>
      <c r="G47" s="69"/>
      <c r="H47" s="69"/>
      <c r="I47" s="69"/>
      <c r="J47" s="69"/>
      <c r="K47" s="69"/>
      <c r="L47" s="69"/>
    </row>
    <row r="48" spans="1:12" ht="24.75" customHeight="1">
      <c r="A48" s="435" t="s">
        <v>455</v>
      </c>
      <c r="B48" s="186" t="s">
        <v>81</v>
      </c>
      <c r="C48" s="179" t="s">
        <v>82</v>
      </c>
      <c r="D48" s="436">
        <v>90316718</v>
      </c>
      <c r="E48" s="3"/>
      <c r="F48" s="3"/>
      <c r="G48" s="3"/>
      <c r="H48" s="3"/>
      <c r="I48" s="3"/>
      <c r="J48" s="3"/>
      <c r="K48" s="3"/>
      <c r="L48" s="3"/>
    </row>
    <row r="49" spans="1:12" ht="24.75" customHeight="1">
      <c r="A49" s="435"/>
      <c r="B49" s="187"/>
      <c r="C49" s="183" t="s">
        <v>460</v>
      </c>
      <c r="D49" s="438">
        <v>7728878253</v>
      </c>
      <c r="E49" s="3"/>
      <c r="F49" s="3"/>
      <c r="G49" s="3"/>
      <c r="H49" s="3"/>
      <c r="I49" s="3"/>
      <c r="J49" s="3"/>
      <c r="K49" s="3"/>
      <c r="L49" s="3"/>
    </row>
    <row r="50" spans="1:12" s="4" customFormat="1" ht="24.75" customHeight="1">
      <c r="A50" s="435" t="s">
        <v>441</v>
      </c>
      <c r="B50" s="182" t="s">
        <v>83</v>
      </c>
      <c r="C50" s="183" t="s">
        <v>12</v>
      </c>
      <c r="D50" s="439">
        <v>4464578369</v>
      </c>
      <c r="E50" s="69"/>
      <c r="F50" s="69"/>
      <c r="G50" s="69"/>
      <c r="H50" s="69"/>
      <c r="I50" s="69"/>
      <c r="J50" s="69"/>
      <c r="K50" s="69"/>
      <c r="L50" s="69"/>
    </row>
    <row r="51" spans="1:12" ht="24.75" customHeight="1">
      <c r="A51" s="435" t="s">
        <v>457</v>
      </c>
      <c r="B51" s="186" t="s">
        <v>345</v>
      </c>
      <c r="C51" s="179" t="s">
        <v>84</v>
      </c>
      <c r="D51" s="436">
        <v>2611790000</v>
      </c>
      <c r="E51" s="3"/>
      <c r="F51" s="3"/>
      <c r="G51" s="3"/>
      <c r="H51" s="3"/>
      <c r="I51" s="3"/>
      <c r="J51" s="3"/>
      <c r="K51" s="3"/>
      <c r="L51" s="3"/>
    </row>
    <row r="52" spans="1:12" ht="24.75" customHeight="1">
      <c r="A52" s="442" t="s">
        <v>458</v>
      </c>
      <c r="B52" s="188" t="s">
        <v>85</v>
      </c>
      <c r="C52" s="189" t="s">
        <v>86</v>
      </c>
      <c r="D52" s="436">
        <v>1852189186</v>
      </c>
      <c r="E52" s="3"/>
      <c r="F52" s="3"/>
      <c r="G52" s="3"/>
      <c r="H52" s="3"/>
      <c r="I52" s="3"/>
      <c r="J52" s="3"/>
      <c r="K52" s="3"/>
      <c r="L52" s="3"/>
    </row>
    <row r="53" spans="1:9" ht="24.75" customHeight="1" thickBot="1">
      <c r="A53" s="442" t="s">
        <v>661</v>
      </c>
      <c r="B53" s="188" t="s">
        <v>659</v>
      </c>
      <c r="C53" s="189" t="s">
        <v>660</v>
      </c>
      <c r="D53" s="436">
        <v>599183</v>
      </c>
      <c r="E53" s="3"/>
      <c r="F53" s="3"/>
      <c r="G53" s="3"/>
      <c r="H53" s="3"/>
      <c r="I53" s="3"/>
    </row>
    <row r="54" spans="1:12" ht="33" customHeight="1" thickBot="1" thickTop="1">
      <c r="A54" s="659" t="s">
        <v>87</v>
      </c>
      <c r="B54" s="660"/>
      <c r="C54" s="660"/>
      <c r="D54" s="300">
        <v>12193456622</v>
      </c>
      <c r="E54" s="3"/>
      <c r="F54" s="3"/>
      <c r="G54" s="3"/>
      <c r="H54" s="3"/>
      <c r="I54" s="3"/>
      <c r="J54" s="3"/>
      <c r="K54" s="3"/>
      <c r="L54" s="3"/>
    </row>
    <row r="55" spans="2:12" ht="24.75" customHeight="1" thickTop="1"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4" ht="24.75" customHeight="1">
      <c r="A56" s="172"/>
      <c r="B56" s="173"/>
      <c r="C56" s="2"/>
      <c r="D56" s="2"/>
    </row>
    <row r="57" spans="1:4" ht="24.75" customHeight="1">
      <c r="A57" s="172"/>
      <c r="B57" s="173"/>
      <c r="C57" s="2"/>
      <c r="D57" s="2"/>
    </row>
    <row r="58" spans="1:2" ht="24.75" customHeight="1">
      <c r="A58" s="172"/>
      <c r="B58" s="173"/>
    </row>
    <row r="59" spans="1:2" ht="24.75" customHeight="1">
      <c r="A59" s="172"/>
      <c r="B59" s="173"/>
    </row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</sheetData>
  <sheetProtection/>
  <mergeCells count="5">
    <mergeCell ref="A54:C54"/>
    <mergeCell ref="A2:D2"/>
    <mergeCell ref="A3:D3"/>
    <mergeCell ref="A4:D4"/>
    <mergeCell ref="A5:D5"/>
  </mergeCells>
  <printOptions horizontalCentered="1"/>
  <pageMargins left="0" right="0" top="0.1968503937007874" bottom="0.1968503937007874" header="0.1968503937007874" footer="0.11811023622047245"/>
  <pageSetup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C45"/>
  <sheetViews>
    <sheetView workbookViewId="0" topLeftCell="A1">
      <selection activeCell="G44" sqref="G44"/>
    </sheetView>
  </sheetViews>
  <sheetFormatPr defaultColWidth="9.00390625" defaultRowHeight="12.75"/>
  <cols>
    <col min="1" max="1" width="9.875" style="71" customWidth="1"/>
    <col min="2" max="2" width="77.875" style="73" customWidth="1"/>
    <col min="3" max="3" width="17.125" style="73" customWidth="1"/>
    <col min="4" max="16384" width="9.125" style="73" customWidth="1"/>
  </cols>
  <sheetData>
    <row r="1" spans="1:3" ht="15.75">
      <c r="A1" s="124" t="s">
        <v>1</v>
      </c>
      <c r="C1" s="135" t="s">
        <v>481</v>
      </c>
    </row>
    <row r="2" ht="15.75">
      <c r="A2" s="124"/>
    </row>
    <row r="3" spans="1:3" ht="42.75" customHeight="1">
      <c r="A3" s="665" t="s">
        <v>498</v>
      </c>
      <c r="B3" s="665"/>
      <c r="C3" s="665"/>
    </row>
    <row r="4" spans="1:3" ht="17.25" customHeight="1">
      <c r="A4" s="664" t="s">
        <v>104</v>
      </c>
      <c r="B4" s="664"/>
      <c r="C4" s="664"/>
    </row>
    <row r="5" spans="1:3" ht="17.25" customHeight="1">
      <c r="A5" s="664" t="s">
        <v>827</v>
      </c>
      <c r="B5" s="664"/>
      <c r="C5" s="664"/>
    </row>
    <row r="6" spans="1:2" s="136" customFormat="1" ht="24.75" customHeight="1" thickBot="1">
      <c r="A6" s="661"/>
      <c r="B6" s="661"/>
    </row>
    <row r="7" spans="1:3" ht="40.5" customHeight="1" thickBot="1" thickTop="1">
      <c r="A7" s="444" t="s">
        <v>40</v>
      </c>
      <c r="B7" s="278" t="s">
        <v>116</v>
      </c>
      <c r="C7" s="445" t="s">
        <v>648</v>
      </c>
    </row>
    <row r="8" spans="1:3" ht="24.75" customHeight="1" thickTop="1">
      <c r="A8" s="446" t="s">
        <v>461</v>
      </c>
      <c r="B8" s="77" t="s">
        <v>117</v>
      </c>
      <c r="C8" s="447">
        <v>783402709</v>
      </c>
    </row>
    <row r="9" spans="1:3" ht="24.75" customHeight="1">
      <c r="A9" s="448" t="s">
        <v>530</v>
      </c>
      <c r="B9" s="75" t="s">
        <v>480</v>
      </c>
      <c r="C9" s="449">
        <v>477804000</v>
      </c>
    </row>
    <row r="10" spans="1:3" ht="24.75" customHeight="1">
      <c r="A10" s="450" t="s">
        <v>531</v>
      </c>
      <c r="B10" s="75" t="s">
        <v>532</v>
      </c>
      <c r="C10" s="449">
        <v>34723080</v>
      </c>
    </row>
    <row r="11" spans="1:3" ht="24.75" customHeight="1">
      <c r="A11" s="450" t="s">
        <v>533</v>
      </c>
      <c r="B11" s="75" t="s">
        <v>534</v>
      </c>
      <c r="C11" s="449">
        <v>80676000</v>
      </c>
    </row>
    <row r="12" spans="1:3" ht="24.75" customHeight="1">
      <c r="A12" s="450" t="s">
        <v>535</v>
      </c>
      <c r="B12" s="75" t="s">
        <v>539</v>
      </c>
      <c r="C12" s="449">
        <v>4982810</v>
      </c>
    </row>
    <row r="13" spans="1:3" ht="24.75" customHeight="1">
      <c r="A13" s="450" t="s">
        <v>536</v>
      </c>
      <c r="B13" s="75" t="s">
        <v>540</v>
      </c>
      <c r="C13" s="449">
        <v>66429119</v>
      </c>
    </row>
    <row r="14" spans="1:3" s="136" customFormat="1" ht="24.75" customHeight="1">
      <c r="A14" s="450" t="s">
        <v>537</v>
      </c>
      <c r="B14" s="75" t="s">
        <v>541</v>
      </c>
      <c r="C14" s="449">
        <v>118165500</v>
      </c>
    </row>
    <row r="15" spans="1:3" s="136" customFormat="1" ht="30.75" customHeight="1">
      <c r="A15" s="450" t="s">
        <v>538</v>
      </c>
      <c r="B15" s="75" t="s">
        <v>542</v>
      </c>
      <c r="C15" s="449">
        <v>622200</v>
      </c>
    </row>
    <row r="16" spans="1:3" s="136" customFormat="1" ht="24.75" customHeight="1">
      <c r="A16" s="451" t="s">
        <v>462</v>
      </c>
      <c r="B16" s="74" t="s">
        <v>118</v>
      </c>
      <c r="C16" s="452">
        <v>917261380</v>
      </c>
    </row>
    <row r="17" spans="1:3" s="136" customFormat="1" ht="24.75" customHeight="1">
      <c r="A17" s="450" t="s">
        <v>543</v>
      </c>
      <c r="B17" s="75" t="s">
        <v>119</v>
      </c>
      <c r="C17" s="449">
        <v>124642780</v>
      </c>
    </row>
    <row r="18" spans="1:3" s="136" customFormat="1" ht="24.75" customHeight="1">
      <c r="A18" s="450" t="s">
        <v>544</v>
      </c>
      <c r="B18" s="75" t="s">
        <v>712</v>
      </c>
      <c r="C18" s="449">
        <v>538654200</v>
      </c>
    </row>
    <row r="19" spans="1:3" s="136" customFormat="1" ht="24.75" customHeight="1">
      <c r="A19" s="453" t="s">
        <v>545</v>
      </c>
      <c r="B19" s="75" t="s">
        <v>120</v>
      </c>
      <c r="C19" s="449">
        <v>23695200</v>
      </c>
    </row>
    <row r="20" spans="1:3" s="136" customFormat="1" ht="24.75" customHeight="1">
      <c r="A20" s="450" t="s">
        <v>546</v>
      </c>
      <c r="B20" s="75" t="s">
        <v>547</v>
      </c>
      <c r="C20" s="449">
        <v>230269200</v>
      </c>
    </row>
    <row r="21" spans="1:3" s="136" customFormat="1" ht="24.75" customHeight="1">
      <c r="A21" s="451" t="s">
        <v>463</v>
      </c>
      <c r="B21" s="74" t="s">
        <v>549</v>
      </c>
      <c r="C21" s="452">
        <v>298609916</v>
      </c>
    </row>
    <row r="22" spans="1:3" s="136" customFormat="1" ht="24.75" customHeight="1">
      <c r="A22" s="454" t="s">
        <v>552</v>
      </c>
      <c r="B22" s="76" t="s">
        <v>121</v>
      </c>
      <c r="C22" s="455">
        <v>66288916</v>
      </c>
    </row>
    <row r="23" spans="1:3" ht="24.75" customHeight="1">
      <c r="A23" s="450" t="s">
        <v>553</v>
      </c>
      <c r="B23" s="75" t="s">
        <v>122</v>
      </c>
      <c r="C23" s="449">
        <v>23409100</v>
      </c>
    </row>
    <row r="24" spans="1:3" ht="24.75" customHeight="1">
      <c r="A24" s="450" t="s">
        <v>554</v>
      </c>
      <c r="B24" s="75" t="s">
        <v>123</v>
      </c>
      <c r="C24" s="449">
        <v>42879816</v>
      </c>
    </row>
    <row r="25" spans="1:3" ht="24.75" customHeight="1">
      <c r="A25" s="456" t="s">
        <v>548</v>
      </c>
      <c r="B25" s="76" t="s">
        <v>127</v>
      </c>
      <c r="C25" s="455">
        <v>232321000</v>
      </c>
    </row>
    <row r="26" spans="1:3" s="136" customFormat="1" ht="24.75" customHeight="1">
      <c r="A26" s="450" t="s">
        <v>550</v>
      </c>
      <c r="B26" s="75" t="s">
        <v>125</v>
      </c>
      <c r="C26" s="449">
        <v>205650000</v>
      </c>
    </row>
    <row r="27" spans="1:3" s="136" customFormat="1" ht="24.75" customHeight="1">
      <c r="A27" s="450" t="s">
        <v>551</v>
      </c>
      <c r="B27" s="75" t="s">
        <v>318</v>
      </c>
      <c r="C27" s="449">
        <v>26671000</v>
      </c>
    </row>
    <row r="28" spans="1:3" ht="24.75" customHeight="1">
      <c r="A28" s="451" t="s">
        <v>464</v>
      </c>
      <c r="B28" s="134" t="s">
        <v>124</v>
      </c>
      <c r="C28" s="457">
        <v>202350981</v>
      </c>
    </row>
    <row r="29" spans="1:3" ht="21.75" customHeight="1">
      <c r="A29" s="450" t="s">
        <v>555</v>
      </c>
      <c r="B29" s="75" t="s">
        <v>556</v>
      </c>
      <c r="C29" s="449">
        <v>123444000</v>
      </c>
    </row>
    <row r="30" spans="1:3" ht="24.75" customHeight="1">
      <c r="A30" s="450" t="s">
        <v>557</v>
      </c>
      <c r="B30" s="75" t="s">
        <v>126</v>
      </c>
      <c r="C30" s="449">
        <v>78870501</v>
      </c>
    </row>
    <row r="31" spans="1:3" ht="24.75" customHeight="1">
      <c r="A31" s="458" t="s">
        <v>558</v>
      </c>
      <c r="B31" s="75" t="s">
        <v>559</v>
      </c>
      <c r="C31" s="449">
        <v>36480</v>
      </c>
    </row>
    <row r="32" spans="1:3" ht="24.75" customHeight="1">
      <c r="A32" s="459" t="s">
        <v>465</v>
      </c>
      <c r="B32" s="74" t="s">
        <v>128</v>
      </c>
      <c r="C32" s="452">
        <v>96545590</v>
      </c>
    </row>
    <row r="33" spans="1:3" ht="24.75" customHeight="1" thickBot="1">
      <c r="A33" s="460" t="s">
        <v>560</v>
      </c>
      <c r="B33" s="78" t="s">
        <v>129</v>
      </c>
      <c r="C33" s="449">
        <v>96545590</v>
      </c>
    </row>
    <row r="34" spans="1:3" ht="24.75" customHeight="1" thickBot="1" thickTop="1">
      <c r="A34" s="461"/>
      <c r="B34" s="210" t="s">
        <v>499</v>
      </c>
      <c r="C34" s="276">
        <v>2298170576</v>
      </c>
    </row>
    <row r="35" spans="2:3" ht="21" customHeight="1" thickTop="1">
      <c r="B35" s="72"/>
      <c r="C35" s="72"/>
    </row>
    <row r="36" spans="1:2" ht="42.75" customHeight="1" thickBot="1">
      <c r="A36" s="662" t="s">
        <v>713</v>
      </c>
      <c r="B36" s="663"/>
    </row>
    <row r="37" spans="1:3" ht="25.5" thickBot="1" thickTop="1">
      <c r="A37" s="444" t="s">
        <v>40</v>
      </c>
      <c r="B37" s="278" t="s">
        <v>116</v>
      </c>
      <c r="C37" s="445" t="s">
        <v>648</v>
      </c>
    </row>
    <row r="38" spans="1:3" ht="24.75" customHeight="1" thickTop="1">
      <c r="A38" s="462" t="s">
        <v>705</v>
      </c>
      <c r="B38" s="277" t="s">
        <v>706</v>
      </c>
      <c r="C38" s="463">
        <v>24623625</v>
      </c>
    </row>
    <row r="39" spans="1:3" ht="24.75" customHeight="1">
      <c r="A39" s="462" t="s">
        <v>707</v>
      </c>
      <c r="B39" s="277" t="s">
        <v>650</v>
      </c>
      <c r="C39" s="463">
        <v>24672162</v>
      </c>
    </row>
    <row r="40" spans="1:3" ht="24.75" customHeight="1">
      <c r="A40" s="462" t="s">
        <v>708</v>
      </c>
      <c r="B40" s="277" t="s">
        <v>529</v>
      </c>
      <c r="C40" s="463">
        <v>47863420</v>
      </c>
    </row>
    <row r="41" spans="1:3" ht="24.75" customHeight="1" thickBot="1">
      <c r="A41" s="462" t="s">
        <v>709</v>
      </c>
      <c r="B41" s="277" t="s">
        <v>710</v>
      </c>
      <c r="C41" s="463">
        <v>433000</v>
      </c>
    </row>
    <row r="42" spans="1:3" ht="24.75" customHeight="1" thickBot="1" thickTop="1">
      <c r="A42" s="461"/>
      <c r="B42" s="210" t="s">
        <v>711</v>
      </c>
      <c r="C42" s="276">
        <v>97592207</v>
      </c>
    </row>
    <row r="43" spans="2:3" ht="15.75" thickTop="1">
      <c r="B43" s="72"/>
      <c r="C43" s="72"/>
    </row>
    <row r="44" ht="15.75" thickBot="1"/>
    <row r="45" spans="1:3" ht="24.75" customHeight="1" thickBot="1" thickTop="1">
      <c r="A45" s="137"/>
      <c r="B45" s="138" t="s">
        <v>500</v>
      </c>
      <c r="C45" s="464">
        <v>2395762783</v>
      </c>
    </row>
    <row r="46" ht="15.75" thickTop="1"/>
  </sheetData>
  <sheetProtection/>
  <mergeCells count="5">
    <mergeCell ref="A6:B6"/>
    <mergeCell ref="A36:B36"/>
    <mergeCell ref="A5:C5"/>
    <mergeCell ref="A3:C3"/>
    <mergeCell ref="A4:C4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Y120"/>
  <sheetViews>
    <sheetView workbookViewId="0" topLeftCell="A1">
      <selection activeCell="J93" sqref="J93"/>
    </sheetView>
  </sheetViews>
  <sheetFormatPr defaultColWidth="9.00390625" defaultRowHeight="12.75"/>
  <cols>
    <col min="1" max="1" width="9.625" style="9" customWidth="1"/>
    <col min="2" max="2" width="56.125" style="9" customWidth="1"/>
    <col min="3" max="10" width="11.75390625" style="9" customWidth="1"/>
    <col min="11" max="11" width="13.75390625" style="9" customWidth="1"/>
    <col min="12" max="17" width="11.75390625" style="9" customWidth="1"/>
    <col min="18" max="18" width="15.125" style="9" bestFit="1" customWidth="1"/>
    <col min="19" max="19" width="11.75390625" style="9" customWidth="1"/>
    <col min="20" max="20" width="13.125" style="9" customWidth="1"/>
    <col min="21" max="21" width="8.375" style="9" customWidth="1"/>
    <col min="22" max="22" width="13.125" style="9" bestFit="1" customWidth="1"/>
    <col min="23" max="23" width="15.125" style="9" bestFit="1" customWidth="1"/>
    <col min="24" max="24" width="18.75390625" style="9" bestFit="1" customWidth="1"/>
    <col min="25" max="25" width="12.25390625" style="9" bestFit="1" customWidth="1"/>
    <col min="26" max="16384" width="9.125" style="9" customWidth="1"/>
  </cols>
  <sheetData>
    <row r="1" spans="1:20" ht="12.75">
      <c r="A1" s="9" t="s">
        <v>1</v>
      </c>
      <c r="T1" s="79" t="s">
        <v>215</v>
      </c>
    </row>
    <row r="2" spans="1:22" ht="14.25">
      <c r="A2" s="668" t="s">
        <v>802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95"/>
      <c r="V2" s="95"/>
    </row>
    <row r="3" spans="1:22" ht="15.75">
      <c r="A3" s="668" t="s">
        <v>807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32"/>
      <c r="V3" s="32"/>
    </row>
    <row r="4" spans="1:22" ht="15.75">
      <c r="A4" s="679" t="s">
        <v>827</v>
      </c>
      <c r="B4" s="679"/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679"/>
      <c r="U4" s="32"/>
      <c r="V4" s="32"/>
    </row>
    <row r="5" spans="1:22" ht="14.25" customHeight="1" thickBot="1">
      <c r="A5" s="669" t="s">
        <v>508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V5" s="10"/>
    </row>
    <row r="6" spans="1:22" s="93" customFormat="1" ht="19.5" customHeight="1" thickTop="1">
      <c r="A6" s="682" t="s">
        <v>217</v>
      </c>
      <c r="B6" s="674" t="s">
        <v>15</v>
      </c>
      <c r="C6" s="677" t="s">
        <v>492</v>
      </c>
      <c r="D6" s="674" t="s">
        <v>254</v>
      </c>
      <c r="E6" s="674"/>
      <c r="F6" s="674"/>
      <c r="G6" s="674"/>
      <c r="H6" s="674"/>
      <c r="I6" s="674"/>
      <c r="J6" s="674"/>
      <c r="K6" s="674"/>
      <c r="L6" s="674"/>
      <c r="M6" s="674"/>
      <c r="N6" s="674" t="s">
        <v>216</v>
      </c>
      <c r="O6" s="674"/>
      <c r="P6" s="674"/>
      <c r="Q6" s="674"/>
      <c r="R6" s="674"/>
      <c r="S6" s="674"/>
      <c r="T6" s="675" t="s">
        <v>219</v>
      </c>
      <c r="U6" s="467"/>
      <c r="V6" s="409"/>
    </row>
    <row r="7" spans="1:22" s="626" customFormat="1" ht="53.25" customHeight="1">
      <c r="A7" s="683"/>
      <c r="B7" s="680"/>
      <c r="C7" s="678"/>
      <c r="D7" s="627" t="s">
        <v>482</v>
      </c>
      <c r="E7" s="627" t="s">
        <v>483</v>
      </c>
      <c r="F7" s="627" t="s">
        <v>290</v>
      </c>
      <c r="G7" s="627" t="s">
        <v>689</v>
      </c>
      <c r="H7" s="627" t="s">
        <v>575</v>
      </c>
      <c r="I7" s="627" t="s">
        <v>690</v>
      </c>
      <c r="J7" s="627" t="s">
        <v>691</v>
      </c>
      <c r="K7" s="627" t="s">
        <v>692</v>
      </c>
      <c r="L7" s="627" t="s">
        <v>293</v>
      </c>
      <c r="M7" s="627" t="s">
        <v>420</v>
      </c>
      <c r="N7" s="627" t="s">
        <v>295</v>
      </c>
      <c r="O7" s="627" t="s">
        <v>296</v>
      </c>
      <c r="P7" s="627" t="s">
        <v>693</v>
      </c>
      <c r="Q7" s="627" t="s">
        <v>694</v>
      </c>
      <c r="R7" s="627" t="s">
        <v>695</v>
      </c>
      <c r="S7" s="627" t="s">
        <v>218</v>
      </c>
      <c r="T7" s="676"/>
      <c r="U7" s="467"/>
      <c r="V7" s="467"/>
    </row>
    <row r="8" spans="1:22" s="93" customFormat="1" ht="33" customHeight="1" thickBot="1">
      <c r="A8" s="684"/>
      <c r="B8" s="681"/>
      <c r="C8" s="264" t="s">
        <v>826</v>
      </c>
      <c r="D8" s="264" t="s">
        <v>826</v>
      </c>
      <c r="E8" s="264" t="s">
        <v>826</v>
      </c>
      <c r="F8" s="264" t="s">
        <v>826</v>
      </c>
      <c r="G8" s="264" t="s">
        <v>826</v>
      </c>
      <c r="H8" s="264" t="s">
        <v>826</v>
      </c>
      <c r="I8" s="264" t="s">
        <v>826</v>
      </c>
      <c r="J8" s="264" t="s">
        <v>826</v>
      </c>
      <c r="K8" s="264" t="s">
        <v>826</v>
      </c>
      <c r="L8" s="264" t="s">
        <v>826</v>
      </c>
      <c r="M8" s="264" t="s">
        <v>826</v>
      </c>
      <c r="N8" s="264" t="s">
        <v>826</v>
      </c>
      <c r="O8" s="264" t="s">
        <v>826</v>
      </c>
      <c r="P8" s="264" t="s">
        <v>826</v>
      </c>
      <c r="Q8" s="264" t="s">
        <v>826</v>
      </c>
      <c r="R8" s="264" t="s">
        <v>826</v>
      </c>
      <c r="S8" s="264" t="s">
        <v>826</v>
      </c>
      <c r="T8" s="469" t="s">
        <v>826</v>
      </c>
      <c r="U8" s="467"/>
      <c r="V8" s="409"/>
    </row>
    <row r="9" spans="1:22" ht="18" customHeight="1" thickTop="1">
      <c r="A9" s="470"/>
      <c r="B9" s="84" t="s">
        <v>105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471"/>
      <c r="U9" s="468"/>
      <c r="V9" s="12"/>
    </row>
    <row r="10" spans="1:22" ht="19.5" customHeight="1">
      <c r="A10" s="472" t="s">
        <v>371</v>
      </c>
      <c r="B10" s="83" t="s">
        <v>220</v>
      </c>
      <c r="C10" s="90">
        <f aca="true" t="shared" si="0" ref="C10:C50">D10+E10+F10+G10+H10+I10+J10+L10+M10+N10+O10+P10+Q10+S10+T10</f>
        <v>403478378</v>
      </c>
      <c r="D10" s="90">
        <v>147611616</v>
      </c>
      <c r="E10" s="90">
        <v>23143500</v>
      </c>
      <c r="F10" s="90">
        <v>77424759</v>
      </c>
      <c r="G10" s="90"/>
      <c r="H10" s="90"/>
      <c r="I10" s="90"/>
      <c r="J10" s="90">
        <v>200000</v>
      </c>
      <c r="K10" s="90"/>
      <c r="L10" s="90">
        <v>2159327</v>
      </c>
      <c r="M10" s="90">
        <v>150584022</v>
      </c>
      <c r="N10" s="90">
        <v>2355154</v>
      </c>
      <c r="O10" s="90"/>
      <c r="P10" s="90"/>
      <c r="Q10" s="90"/>
      <c r="R10" s="90"/>
      <c r="S10" s="90"/>
      <c r="T10" s="473"/>
      <c r="U10" s="31"/>
      <c r="V10" s="12"/>
    </row>
    <row r="11" spans="1:21" ht="19.5" customHeight="1">
      <c r="A11" s="472" t="s">
        <v>372</v>
      </c>
      <c r="B11" s="83" t="s">
        <v>221</v>
      </c>
      <c r="C11" s="90">
        <f t="shared" si="0"/>
        <v>8959433</v>
      </c>
      <c r="D11" s="90"/>
      <c r="E11" s="90"/>
      <c r="F11" s="90">
        <v>8255000</v>
      </c>
      <c r="G11" s="90"/>
      <c r="H11" s="90"/>
      <c r="I11" s="90"/>
      <c r="J11" s="90"/>
      <c r="K11" s="90"/>
      <c r="L11" s="90"/>
      <c r="M11" s="90"/>
      <c r="N11" s="90">
        <v>704433</v>
      </c>
      <c r="O11" s="90"/>
      <c r="P11" s="90"/>
      <c r="Q11" s="90"/>
      <c r="R11" s="90"/>
      <c r="S11" s="90"/>
      <c r="T11" s="473"/>
      <c r="U11" s="31"/>
    </row>
    <row r="12" spans="1:21" ht="19.5" customHeight="1">
      <c r="A12" s="472" t="s">
        <v>20</v>
      </c>
      <c r="B12" s="83" t="s">
        <v>222</v>
      </c>
      <c r="C12" s="90">
        <f t="shared" si="0"/>
        <v>1729119214</v>
      </c>
      <c r="D12" s="90"/>
      <c r="E12" s="90"/>
      <c r="F12" s="90">
        <v>11835216</v>
      </c>
      <c r="G12" s="90"/>
      <c r="H12" s="90"/>
      <c r="I12" s="90"/>
      <c r="J12" s="90">
        <v>7000000</v>
      </c>
      <c r="K12" s="90"/>
      <c r="L12" s="90"/>
      <c r="M12" s="90"/>
      <c r="N12" s="90">
        <v>67211974</v>
      </c>
      <c r="O12" s="90">
        <v>4700000</v>
      </c>
      <c r="P12" s="90"/>
      <c r="Q12" s="90"/>
      <c r="R12" s="90"/>
      <c r="S12" s="90">
        <v>1638372024</v>
      </c>
      <c r="T12" s="473"/>
      <c r="U12" s="31"/>
    </row>
    <row r="13" spans="1:21" ht="19.5" customHeight="1">
      <c r="A13" s="472" t="s">
        <v>373</v>
      </c>
      <c r="B13" s="83" t="s">
        <v>223</v>
      </c>
      <c r="C13" s="90">
        <f t="shared" si="0"/>
        <v>33170315</v>
      </c>
      <c r="D13" s="90">
        <v>5000000</v>
      </c>
      <c r="E13" s="90">
        <v>775000</v>
      </c>
      <c r="F13" s="90">
        <v>27278595</v>
      </c>
      <c r="G13" s="90"/>
      <c r="H13" s="90"/>
      <c r="I13" s="90"/>
      <c r="J13" s="90"/>
      <c r="K13" s="90"/>
      <c r="L13" s="90"/>
      <c r="M13" s="90"/>
      <c r="N13" s="90">
        <v>116720</v>
      </c>
      <c r="O13" s="90"/>
      <c r="P13" s="90"/>
      <c r="Q13" s="90"/>
      <c r="R13" s="90"/>
      <c r="S13" s="90"/>
      <c r="T13" s="473"/>
      <c r="U13" s="31"/>
    </row>
    <row r="14" spans="1:21" ht="19.5" customHeight="1">
      <c r="A14" s="472" t="s">
        <v>22</v>
      </c>
      <c r="B14" s="83" t="s">
        <v>594</v>
      </c>
      <c r="C14" s="90">
        <f t="shared" si="0"/>
        <v>104634140</v>
      </c>
      <c r="D14" s="90"/>
      <c r="E14" s="90"/>
      <c r="F14" s="90">
        <v>32093</v>
      </c>
      <c r="G14" s="90"/>
      <c r="H14" s="90">
        <v>9822355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473">
        <v>94779692</v>
      </c>
      <c r="U14" s="31"/>
    </row>
    <row r="15" spans="1:21" ht="19.5" customHeight="1">
      <c r="A15" s="472" t="s">
        <v>576</v>
      </c>
      <c r="B15" s="83" t="s">
        <v>577</v>
      </c>
      <c r="C15" s="90">
        <f t="shared" si="0"/>
        <v>526412895</v>
      </c>
      <c r="D15" s="90"/>
      <c r="E15" s="90"/>
      <c r="F15" s="90"/>
      <c r="G15" s="90"/>
      <c r="H15" s="90">
        <v>526412895</v>
      </c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473"/>
      <c r="U15" s="31"/>
    </row>
    <row r="16" spans="1:21" ht="19.5" customHeight="1">
      <c r="A16" s="265" t="s">
        <v>24</v>
      </c>
      <c r="B16" s="266" t="s">
        <v>414</v>
      </c>
      <c r="C16" s="90">
        <f t="shared" si="0"/>
        <v>35854219</v>
      </c>
      <c r="D16" s="90"/>
      <c r="E16" s="90"/>
      <c r="F16" s="90"/>
      <c r="G16" s="90"/>
      <c r="H16" s="90"/>
      <c r="I16" s="90">
        <v>35854219</v>
      </c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473"/>
      <c r="U16" s="31"/>
    </row>
    <row r="17" spans="1:21" ht="19.5" customHeight="1">
      <c r="A17" s="472" t="s">
        <v>374</v>
      </c>
      <c r="B17" s="83" t="s">
        <v>243</v>
      </c>
      <c r="C17" s="90">
        <f t="shared" si="0"/>
        <v>105644846</v>
      </c>
      <c r="D17" s="90"/>
      <c r="E17" s="90"/>
      <c r="F17" s="90">
        <v>6649900</v>
      </c>
      <c r="G17" s="90"/>
      <c r="H17" s="90"/>
      <c r="I17" s="90">
        <v>1100000</v>
      </c>
      <c r="J17" s="90">
        <v>2500000</v>
      </c>
      <c r="K17" s="90"/>
      <c r="L17" s="90"/>
      <c r="M17" s="90"/>
      <c r="N17" s="90">
        <v>95394946</v>
      </c>
      <c r="O17" s="90"/>
      <c r="P17" s="90"/>
      <c r="Q17" s="90"/>
      <c r="R17" s="90"/>
      <c r="S17" s="91"/>
      <c r="T17" s="474"/>
      <c r="U17" s="28"/>
    </row>
    <row r="18" spans="1:21" ht="19.5" customHeight="1">
      <c r="A18" s="472" t="s">
        <v>375</v>
      </c>
      <c r="B18" s="83" t="s">
        <v>376</v>
      </c>
      <c r="C18" s="90">
        <f t="shared" si="0"/>
        <v>6547640</v>
      </c>
      <c r="D18" s="90">
        <v>6079724</v>
      </c>
      <c r="E18" s="90">
        <v>465000</v>
      </c>
      <c r="F18" s="90">
        <v>2916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473"/>
      <c r="U18" s="31"/>
    </row>
    <row r="19" spans="1:21" ht="19.5" customHeight="1">
      <c r="A19" s="472" t="s">
        <v>589</v>
      </c>
      <c r="B19" s="83" t="s">
        <v>590</v>
      </c>
      <c r="C19" s="90">
        <f t="shared" si="0"/>
        <v>3371850</v>
      </c>
      <c r="D19" s="90"/>
      <c r="E19" s="90"/>
      <c r="F19" s="90">
        <v>1723390</v>
      </c>
      <c r="G19" s="90"/>
      <c r="H19" s="90"/>
      <c r="I19" s="90"/>
      <c r="J19" s="90"/>
      <c r="K19" s="90"/>
      <c r="L19" s="90"/>
      <c r="M19" s="90"/>
      <c r="N19" s="90">
        <v>1648460</v>
      </c>
      <c r="O19" s="90"/>
      <c r="P19" s="90"/>
      <c r="Q19" s="90"/>
      <c r="R19" s="90"/>
      <c r="S19" s="90"/>
      <c r="T19" s="473"/>
      <c r="U19" s="31"/>
    </row>
    <row r="20" spans="1:21" ht="19.5" customHeight="1">
      <c r="A20" s="472" t="s">
        <v>25</v>
      </c>
      <c r="B20" s="83" t="s">
        <v>377</v>
      </c>
      <c r="C20" s="90">
        <f t="shared" si="0"/>
        <v>584832751</v>
      </c>
      <c r="D20" s="90">
        <v>206444</v>
      </c>
      <c r="E20" s="90">
        <v>28799</v>
      </c>
      <c r="F20" s="90">
        <v>50322220</v>
      </c>
      <c r="G20" s="90"/>
      <c r="H20" s="90"/>
      <c r="I20" s="90"/>
      <c r="J20" s="90"/>
      <c r="K20" s="90"/>
      <c r="L20" s="90"/>
      <c r="M20" s="90"/>
      <c r="N20" s="90">
        <v>302985105</v>
      </c>
      <c r="O20" s="90">
        <v>231290183</v>
      </c>
      <c r="P20" s="90"/>
      <c r="Q20" s="90"/>
      <c r="R20" s="90"/>
      <c r="S20" s="90"/>
      <c r="T20" s="473"/>
      <c r="U20" s="31"/>
    </row>
    <row r="21" spans="1:21" ht="19.5" customHeight="1">
      <c r="A21" s="472" t="s">
        <v>26</v>
      </c>
      <c r="B21" s="83" t="s">
        <v>224</v>
      </c>
      <c r="C21" s="90">
        <f t="shared" si="0"/>
        <v>186758585</v>
      </c>
      <c r="D21" s="90"/>
      <c r="E21" s="90"/>
      <c r="F21" s="90">
        <v>161552845</v>
      </c>
      <c r="G21" s="90"/>
      <c r="H21" s="90"/>
      <c r="I21" s="90"/>
      <c r="J21" s="90"/>
      <c r="K21" s="90"/>
      <c r="L21" s="90"/>
      <c r="M21" s="90"/>
      <c r="N21" s="90">
        <v>25205740</v>
      </c>
      <c r="O21" s="90"/>
      <c r="P21" s="90"/>
      <c r="Q21" s="90"/>
      <c r="R21" s="90"/>
      <c r="S21" s="90"/>
      <c r="T21" s="473"/>
      <c r="U21" s="31"/>
    </row>
    <row r="22" spans="1:21" ht="19.5" customHeight="1">
      <c r="A22" s="472" t="s">
        <v>378</v>
      </c>
      <c r="B22" s="83" t="s">
        <v>225</v>
      </c>
      <c r="C22" s="90">
        <f t="shared" si="0"/>
        <v>77665500</v>
      </c>
      <c r="D22" s="90"/>
      <c r="E22" s="90"/>
      <c r="F22" s="90">
        <v>77029471</v>
      </c>
      <c r="G22" s="90"/>
      <c r="H22" s="90"/>
      <c r="I22" s="90"/>
      <c r="J22" s="90"/>
      <c r="K22" s="90"/>
      <c r="L22" s="90"/>
      <c r="M22" s="90"/>
      <c r="N22" s="90">
        <v>636029</v>
      </c>
      <c r="O22" s="90"/>
      <c r="P22" s="90"/>
      <c r="Q22" s="90"/>
      <c r="R22" s="90"/>
      <c r="S22" s="90"/>
      <c r="T22" s="473"/>
      <c r="U22" s="31"/>
    </row>
    <row r="23" spans="1:21" ht="19.5" customHeight="1">
      <c r="A23" s="472" t="s">
        <v>27</v>
      </c>
      <c r="B23" s="83" t="s">
        <v>226</v>
      </c>
      <c r="C23" s="90">
        <f t="shared" si="0"/>
        <v>175450446</v>
      </c>
      <c r="D23" s="90"/>
      <c r="E23" s="90"/>
      <c r="F23" s="90">
        <v>70479977</v>
      </c>
      <c r="G23" s="90"/>
      <c r="H23" s="90"/>
      <c r="I23" s="90"/>
      <c r="J23" s="90"/>
      <c r="K23" s="90"/>
      <c r="L23" s="90"/>
      <c r="M23" s="90"/>
      <c r="N23" s="90">
        <v>99970469</v>
      </c>
      <c r="O23" s="90">
        <v>5000000</v>
      </c>
      <c r="P23" s="90"/>
      <c r="Q23" s="90"/>
      <c r="R23" s="90"/>
      <c r="S23" s="90"/>
      <c r="T23" s="473"/>
      <c r="U23" s="31"/>
    </row>
    <row r="24" spans="1:21" ht="19.5" customHeight="1">
      <c r="A24" s="472" t="s">
        <v>369</v>
      </c>
      <c r="B24" s="83" t="s">
        <v>370</v>
      </c>
      <c r="C24" s="90">
        <f t="shared" si="0"/>
        <v>18734530</v>
      </c>
      <c r="D24" s="90"/>
      <c r="E24" s="90"/>
      <c r="F24" s="90">
        <v>4940000</v>
      </c>
      <c r="G24" s="90"/>
      <c r="H24" s="90"/>
      <c r="I24" s="90"/>
      <c r="J24" s="90"/>
      <c r="K24" s="90"/>
      <c r="L24" s="90"/>
      <c r="M24" s="90"/>
      <c r="N24" s="90">
        <v>13794530</v>
      </c>
      <c r="O24" s="90"/>
      <c r="P24" s="90"/>
      <c r="Q24" s="90"/>
      <c r="R24" s="90"/>
      <c r="S24" s="90"/>
      <c r="T24" s="473"/>
      <c r="U24" s="31"/>
    </row>
    <row r="25" spans="1:21" ht="19.5" customHeight="1">
      <c r="A25" s="472" t="s">
        <v>379</v>
      </c>
      <c r="B25" s="83" t="s">
        <v>380</v>
      </c>
      <c r="C25" s="90">
        <f t="shared" si="0"/>
        <v>2540000</v>
      </c>
      <c r="D25" s="90"/>
      <c r="E25" s="90"/>
      <c r="F25" s="90">
        <v>2540000</v>
      </c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473"/>
      <c r="U25" s="31"/>
    </row>
    <row r="26" spans="1:21" ht="19.5" customHeight="1">
      <c r="A26" s="472" t="s">
        <v>381</v>
      </c>
      <c r="B26" s="83" t="s">
        <v>382</v>
      </c>
      <c r="C26" s="90">
        <f t="shared" si="0"/>
        <v>41709250</v>
      </c>
      <c r="D26" s="90">
        <v>1500000</v>
      </c>
      <c r="E26" s="90">
        <v>209250</v>
      </c>
      <c r="F26" s="90">
        <v>39961900</v>
      </c>
      <c r="G26" s="90"/>
      <c r="H26" s="90"/>
      <c r="I26" s="90"/>
      <c r="J26" s="90"/>
      <c r="K26" s="90"/>
      <c r="L26" s="90"/>
      <c r="M26" s="90"/>
      <c r="N26" s="90">
        <v>38100</v>
      </c>
      <c r="O26" s="90"/>
      <c r="P26" s="90"/>
      <c r="Q26" s="90"/>
      <c r="R26" s="90"/>
      <c r="S26" s="90"/>
      <c r="T26" s="473"/>
      <c r="U26" s="31"/>
    </row>
    <row r="27" spans="1:21" ht="19.5" customHeight="1">
      <c r="A27" s="472" t="s">
        <v>383</v>
      </c>
      <c r="B27" s="83" t="s">
        <v>227</v>
      </c>
      <c r="C27" s="90">
        <f t="shared" si="0"/>
        <v>109156987</v>
      </c>
      <c r="D27" s="90"/>
      <c r="E27" s="90"/>
      <c r="F27" s="90">
        <v>35628079</v>
      </c>
      <c r="G27" s="90"/>
      <c r="H27" s="90"/>
      <c r="I27" s="90"/>
      <c r="J27" s="90"/>
      <c r="K27" s="90"/>
      <c r="L27" s="90"/>
      <c r="M27" s="90"/>
      <c r="N27" s="90">
        <v>73528908</v>
      </c>
      <c r="O27" s="90"/>
      <c r="P27" s="90"/>
      <c r="Q27" s="90"/>
      <c r="R27" s="90"/>
      <c r="S27" s="90"/>
      <c r="T27" s="473"/>
      <c r="U27" s="31"/>
    </row>
    <row r="28" spans="1:21" ht="19.5" customHeight="1">
      <c r="A28" s="265" t="s">
        <v>651</v>
      </c>
      <c r="B28" s="266" t="s">
        <v>652</v>
      </c>
      <c r="C28" s="90">
        <f t="shared" si="0"/>
        <v>461467265</v>
      </c>
      <c r="D28" s="90"/>
      <c r="E28" s="90"/>
      <c r="F28" s="90">
        <v>135860681</v>
      </c>
      <c r="G28" s="90"/>
      <c r="H28" s="90"/>
      <c r="I28" s="90"/>
      <c r="J28" s="90"/>
      <c r="K28" s="90"/>
      <c r="L28" s="90"/>
      <c r="M28" s="90"/>
      <c r="N28" s="90">
        <v>325606584</v>
      </c>
      <c r="O28" s="90"/>
      <c r="P28" s="90"/>
      <c r="Q28" s="90"/>
      <c r="R28" s="90"/>
      <c r="S28" s="90"/>
      <c r="T28" s="473"/>
      <c r="U28" s="31"/>
    </row>
    <row r="29" spans="1:21" ht="19.5" customHeight="1">
      <c r="A29" s="472" t="s">
        <v>384</v>
      </c>
      <c r="B29" s="83" t="s">
        <v>228</v>
      </c>
      <c r="C29" s="90">
        <f t="shared" si="0"/>
        <v>16279100</v>
      </c>
      <c r="D29" s="90"/>
      <c r="E29" s="90"/>
      <c r="F29" s="90">
        <v>16279100</v>
      </c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473"/>
      <c r="U29" s="31"/>
    </row>
    <row r="30" spans="1:21" ht="19.5" customHeight="1">
      <c r="A30" s="472" t="s">
        <v>385</v>
      </c>
      <c r="B30" s="83" t="s">
        <v>229</v>
      </c>
      <c r="C30" s="90">
        <f t="shared" si="0"/>
        <v>134572140</v>
      </c>
      <c r="D30" s="90"/>
      <c r="E30" s="90"/>
      <c r="F30" s="90">
        <v>109060000</v>
      </c>
      <c r="G30" s="90"/>
      <c r="H30" s="90"/>
      <c r="I30" s="90"/>
      <c r="J30" s="90"/>
      <c r="K30" s="90"/>
      <c r="L30" s="90"/>
      <c r="M30" s="90"/>
      <c r="N30" s="90">
        <v>24284685</v>
      </c>
      <c r="O30" s="90">
        <v>1227455</v>
      </c>
      <c r="P30" s="90"/>
      <c r="Q30" s="90"/>
      <c r="R30" s="90"/>
      <c r="S30" s="90"/>
      <c r="T30" s="473"/>
      <c r="U30" s="31"/>
    </row>
    <row r="31" spans="1:21" ht="19.5" customHeight="1">
      <c r="A31" s="472" t="s">
        <v>386</v>
      </c>
      <c r="B31" s="83" t="s">
        <v>230</v>
      </c>
      <c r="C31" s="90">
        <f t="shared" si="0"/>
        <v>289343404</v>
      </c>
      <c r="D31" s="90"/>
      <c r="E31" s="90"/>
      <c r="F31" s="90">
        <v>239521550</v>
      </c>
      <c r="G31" s="90"/>
      <c r="H31" s="90"/>
      <c r="I31" s="90"/>
      <c r="J31" s="90"/>
      <c r="K31" s="90"/>
      <c r="L31" s="90"/>
      <c r="M31" s="90"/>
      <c r="N31" s="90">
        <v>40611854</v>
      </c>
      <c r="O31" s="90">
        <v>9210000</v>
      </c>
      <c r="P31" s="90"/>
      <c r="Q31" s="90"/>
      <c r="R31" s="90"/>
      <c r="S31" s="90"/>
      <c r="T31" s="473"/>
      <c r="U31" s="31"/>
    </row>
    <row r="32" spans="1:21" ht="19.5" customHeight="1">
      <c r="A32" s="472" t="s">
        <v>387</v>
      </c>
      <c r="B32" s="83" t="s">
        <v>231</v>
      </c>
      <c r="C32" s="90">
        <f t="shared" si="0"/>
        <v>37095755</v>
      </c>
      <c r="D32" s="90">
        <v>5270368</v>
      </c>
      <c r="E32" s="90">
        <v>795342</v>
      </c>
      <c r="F32" s="90">
        <v>19494055</v>
      </c>
      <c r="G32" s="90"/>
      <c r="H32" s="90"/>
      <c r="I32" s="90"/>
      <c r="J32" s="90"/>
      <c r="K32" s="90"/>
      <c r="L32" s="90"/>
      <c r="M32" s="90"/>
      <c r="N32" s="90">
        <v>11535990</v>
      </c>
      <c r="O32" s="90"/>
      <c r="P32" s="90"/>
      <c r="Q32" s="90"/>
      <c r="R32" s="90"/>
      <c r="S32" s="90"/>
      <c r="T32" s="473"/>
      <c r="U32" s="31"/>
    </row>
    <row r="33" spans="1:25" ht="19.5" customHeight="1">
      <c r="A33" s="472" t="s">
        <v>388</v>
      </c>
      <c r="B33" s="83" t="s">
        <v>28</v>
      </c>
      <c r="C33" s="90">
        <f t="shared" si="0"/>
        <v>7343213</v>
      </c>
      <c r="D33" s="90"/>
      <c r="E33" s="90"/>
      <c r="F33" s="90">
        <v>5257492</v>
      </c>
      <c r="G33" s="90"/>
      <c r="H33" s="90"/>
      <c r="I33" s="90"/>
      <c r="J33" s="90"/>
      <c r="K33" s="90"/>
      <c r="L33" s="90"/>
      <c r="M33" s="90"/>
      <c r="N33" s="90">
        <v>452440</v>
      </c>
      <c r="O33" s="90">
        <v>1633281</v>
      </c>
      <c r="P33" s="90"/>
      <c r="Q33" s="90"/>
      <c r="R33" s="90"/>
      <c r="S33" s="90"/>
      <c r="T33" s="473"/>
      <c r="U33" s="31"/>
      <c r="Y33" s="16"/>
    </row>
    <row r="34" spans="1:23" ht="19.5" customHeight="1">
      <c r="A34" s="472" t="s">
        <v>389</v>
      </c>
      <c r="B34" s="83" t="s">
        <v>232</v>
      </c>
      <c r="C34" s="90">
        <f t="shared" si="0"/>
        <v>9093</v>
      </c>
      <c r="D34" s="90"/>
      <c r="E34" s="90"/>
      <c r="F34" s="90">
        <v>9093</v>
      </c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473"/>
      <c r="U34" s="31"/>
      <c r="W34" s="16"/>
    </row>
    <row r="35" spans="1:21" ht="19.5" customHeight="1">
      <c r="A35" s="472" t="s">
        <v>355</v>
      </c>
      <c r="B35" s="83" t="s">
        <v>233</v>
      </c>
      <c r="C35" s="90">
        <f t="shared" si="0"/>
        <v>404905975</v>
      </c>
      <c r="D35" s="90"/>
      <c r="E35" s="90"/>
      <c r="F35" s="90">
        <v>231876187</v>
      </c>
      <c r="G35" s="90"/>
      <c r="H35" s="90"/>
      <c r="I35" s="90"/>
      <c r="J35" s="90"/>
      <c r="K35" s="90"/>
      <c r="L35" s="90"/>
      <c r="M35" s="90"/>
      <c r="N35" s="90">
        <v>173029788</v>
      </c>
      <c r="O35" s="90"/>
      <c r="P35" s="90"/>
      <c r="Q35" s="90"/>
      <c r="R35" s="90"/>
      <c r="S35" s="90"/>
      <c r="T35" s="473"/>
      <c r="U35" s="31"/>
    </row>
    <row r="36" spans="1:21" ht="19.5" customHeight="1">
      <c r="A36" s="472" t="s">
        <v>390</v>
      </c>
      <c r="B36" s="83" t="s">
        <v>234</v>
      </c>
      <c r="C36" s="90">
        <f t="shared" si="0"/>
        <v>1014926</v>
      </c>
      <c r="D36" s="90"/>
      <c r="E36" s="90"/>
      <c r="F36" s="90">
        <v>658881</v>
      </c>
      <c r="G36" s="90"/>
      <c r="H36" s="90"/>
      <c r="I36" s="90"/>
      <c r="J36" s="90"/>
      <c r="K36" s="90"/>
      <c r="L36" s="90"/>
      <c r="M36" s="90"/>
      <c r="N36" s="90"/>
      <c r="O36" s="90">
        <v>356045</v>
      </c>
      <c r="P36" s="90"/>
      <c r="Q36" s="90"/>
      <c r="R36" s="90"/>
      <c r="S36" s="90"/>
      <c r="T36" s="473"/>
      <c r="U36" s="31"/>
    </row>
    <row r="37" spans="1:21" ht="19.5" customHeight="1">
      <c r="A37" s="265" t="s">
        <v>696</v>
      </c>
      <c r="B37" s="267" t="s">
        <v>697</v>
      </c>
      <c r="C37" s="90">
        <f t="shared" si="0"/>
        <v>1496387</v>
      </c>
      <c r="D37" s="90"/>
      <c r="E37" s="90"/>
      <c r="F37" s="90">
        <v>219151</v>
      </c>
      <c r="G37" s="90"/>
      <c r="H37" s="90"/>
      <c r="I37" s="90"/>
      <c r="J37" s="90"/>
      <c r="K37" s="90"/>
      <c r="L37" s="90"/>
      <c r="M37" s="90"/>
      <c r="N37" s="90"/>
      <c r="O37" s="90">
        <v>1277236</v>
      </c>
      <c r="P37" s="90"/>
      <c r="Q37" s="90"/>
      <c r="R37" s="90"/>
      <c r="S37" s="90"/>
      <c r="T37" s="473"/>
      <c r="U37" s="31"/>
    </row>
    <row r="38" spans="1:21" ht="19.5" customHeight="1">
      <c r="A38" s="265" t="s">
        <v>698</v>
      </c>
      <c r="B38" s="267" t="s">
        <v>699</v>
      </c>
      <c r="C38" s="90">
        <f t="shared" si="0"/>
        <v>996000</v>
      </c>
      <c r="D38" s="90"/>
      <c r="E38" s="90"/>
      <c r="F38" s="90">
        <v>996000</v>
      </c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473"/>
      <c r="U38" s="31"/>
    </row>
    <row r="39" spans="1:21" ht="19.5" customHeight="1">
      <c r="A39" s="472" t="s">
        <v>595</v>
      </c>
      <c r="B39" s="83" t="s">
        <v>596</v>
      </c>
      <c r="C39" s="90">
        <f t="shared" si="0"/>
        <v>3004210</v>
      </c>
      <c r="D39" s="90"/>
      <c r="E39" s="90">
        <v>210</v>
      </c>
      <c r="F39" s="90">
        <v>2750000</v>
      </c>
      <c r="G39" s="90"/>
      <c r="H39" s="90"/>
      <c r="I39" s="90"/>
      <c r="J39" s="90"/>
      <c r="K39" s="90"/>
      <c r="L39" s="90"/>
      <c r="M39" s="90"/>
      <c r="N39" s="90">
        <v>254000</v>
      </c>
      <c r="O39" s="90"/>
      <c r="P39" s="90"/>
      <c r="Q39" s="90"/>
      <c r="R39" s="90"/>
      <c r="S39" s="90"/>
      <c r="T39" s="473"/>
      <c r="U39" s="31"/>
    </row>
    <row r="40" spans="1:21" ht="19.5" customHeight="1">
      <c r="A40" s="472" t="s">
        <v>591</v>
      </c>
      <c r="B40" s="83" t="s">
        <v>592</v>
      </c>
      <c r="C40" s="90">
        <f t="shared" si="0"/>
        <v>3200000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>
        <v>3200000</v>
      </c>
      <c r="O40" s="90"/>
      <c r="P40" s="90"/>
      <c r="Q40" s="90"/>
      <c r="R40" s="90"/>
      <c r="S40" s="90"/>
      <c r="T40" s="473"/>
      <c r="U40" s="31"/>
    </row>
    <row r="41" spans="1:24" ht="19.5" customHeight="1">
      <c r="A41" s="472" t="s">
        <v>392</v>
      </c>
      <c r="B41" s="83" t="s">
        <v>236</v>
      </c>
      <c r="C41" s="90">
        <f t="shared" si="0"/>
        <v>104441056</v>
      </c>
      <c r="D41" s="90"/>
      <c r="E41" s="90"/>
      <c r="F41" s="90">
        <v>80970343</v>
      </c>
      <c r="G41" s="90"/>
      <c r="H41" s="90"/>
      <c r="I41" s="90"/>
      <c r="J41" s="90"/>
      <c r="K41" s="90"/>
      <c r="L41" s="90"/>
      <c r="M41" s="90"/>
      <c r="N41" s="90">
        <v>1554226</v>
      </c>
      <c r="O41" s="90">
        <v>21916487</v>
      </c>
      <c r="P41" s="90"/>
      <c r="Q41" s="90"/>
      <c r="R41" s="90"/>
      <c r="S41" s="90"/>
      <c r="T41" s="473"/>
      <c r="U41" s="31"/>
      <c r="X41" s="33"/>
    </row>
    <row r="42" spans="1:24" ht="24" customHeight="1">
      <c r="A42" s="265" t="s">
        <v>700</v>
      </c>
      <c r="B42" s="268" t="s">
        <v>701</v>
      </c>
      <c r="C42" s="90">
        <f t="shared" si="0"/>
        <v>60000</v>
      </c>
      <c r="D42" s="90"/>
      <c r="E42" s="90"/>
      <c r="F42" s="90">
        <v>60000</v>
      </c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473"/>
      <c r="U42" s="31"/>
      <c r="X42" s="33"/>
    </row>
    <row r="43" spans="1:24" ht="19.5" customHeight="1">
      <c r="A43" s="472" t="s">
        <v>597</v>
      </c>
      <c r="B43" s="83" t="s">
        <v>239</v>
      </c>
      <c r="C43" s="90">
        <f t="shared" si="0"/>
        <v>152400</v>
      </c>
      <c r="D43" s="90"/>
      <c r="E43" s="90"/>
      <c r="F43" s="90">
        <v>152400</v>
      </c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473"/>
      <c r="U43" s="31"/>
      <c r="X43" s="33"/>
    </row>
    <row r="44" spans="1:21" ht="19.5" customHeight="1">
      <c r="A44" s="475">
        <v>104012</v>
      </c>
      <c r="B44" s="83" t="s">
        <v>237</v>
      </c>
      <c r="C44" s="90">
        <f t="shared" si="0"/>
        <v>750000</v>
      </c>
      <c r="D44" s="90"/>
      <c r="E44" s="90"/>
      <c r="F44" s="90"/>
      <c r="G44" s="90"/>
      <c r="H44" s="90"/>
      <c r="I44" s="90"/>
      <c r="J44" s="90">
        <v>750000</v>
      </c>
      <c r="K44" s="90"/>
      <c r="L44" s="90"/>
      <c r="M44" s="90"/>
      <c r="N44" s="90"/>
      <c r="O44" s="90"/>
      <c r="P44" s="90"/>
      <c r="Q44" s="90"/>
      <c r="R44" s="90"/>
      <c r="S44" s="90"/>
      <c r="T44" s="473"/>
      <c r="U44" s="31"/>
    </row>
    <row r="45" spans="1:21" ht="19.5" customHeight="1">
      <c r="A45" s="475" t="s">
        <v>593</v>
      </c>
      <c r="B45" s="83" t="s">
        <v>238</v>
      </c>
      <c r="C45" s="90">
        <f t="shared" si="0"/>
        <v>41741225</v>
      </c>
      <c r="D45" s="90">
        <v>350000</v>
      </c>
      <c r="E45" s="90">
        <v>48822</v>
      </c>
      <c r="F45" s="90">
        <v>10910000</v>
      </c>
      <c r="G45" s="90"/>
      <c r="H45" s="90"/>
      <c r="I45" s="90"/>
      <c r="J45" s="90"/>
      <c r="K45" s="90"/>
      <c r="L45" s="90"/>
      <c r="M45" s="90"/>
      <c r="N45" s="90">
        <v>29392908</v>
      </c>
      <c r="O45" s="90">
        <v>1039495</v>
      </c>
      <c r="P45" s="90"/>
      <c r="Q45" s="90"/>
      <c r="R45" s="90"/>
      <c r="S45" s="90"/>
      <c r="T45" s="473"/>
      <c r="U45" s="31"/>
    </row>
    <row r="46" spans="1:24" ht="19.5" customHeight="1">
      <c r="A46" s="472">
        <v>107013</v>
      </c>
      <c r="B46" s="83" t="s">
        <v>240</v>
      </c>
      <c r="C46" s="90">
        <f t="shared" si="0"/>
        <v>960000</v>
      </c>
      <c r="D46" s="90"/>
      <c r="E46" s="90"/>
      <c r="F46" s="90"/>
      <c r="G46" s="90"/>
      <c r="H46" s="90"/>
      <c r="I46" s="90"/>
      <c r="J46" s="90">
        <v>960000</v>
      </c>
      <c r="K46" s="90"/>
      <c r="L46" s="90"/>
      <c r="M46" s="90"/>
      <c r="N46" s="90"/>
      <c r="O46" s="90"/>
      <c r="P46" s="90"/>
      <c r="Q46" s="90"/>
      <c r="R46" s="90"/>
      <c r="S46" s="90"/>
      <c r="T46" s="473"/>
      <c r="U46" s="31"/>
      <c r="W46" s="16"/>
      <c r="X46" s="34"/>
    </row>
    <row r="47" spans="1:23" ht="19.5" customHeight="1">
      <c r="A47" s="472">
        <v>107060</v>
      </c>
      <c r="B47" s="83" t="s">
        <v>241</v>
      </c>
      <c r="C47" s="90">
        <f t="shared" si="0"/>
        <v>8206377</v>
      </c>
      <c r="D47" s="90"/>
      <c r="E47" s="90"/>
      <c r="F47" s="90">
        <v>3396785</v>
      </c>
      <c r="G47" s="90">
        <v>4809592</v>
      </c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473"/>
      <c r="U47" s="31"/>
      <c r="W47" s="16"/>
    </row>
    <row r="48" spans="1:23" ht="19.5" customHeight="1">
      <c r="A48" s="269" t="s">
        <v>30</v>
      </c>
      <c r="B48" s="270" t="s">
        <v>702</v>
      </c>
      <c r="C48" s="90">
        <f t="shared" si="0"/>
        <v>14400</v>
      </c>
      <c r="D48" s="90"/>
      <c r="E48" s="90"/>
      <c r="F48" s="90">
        <v>14400</v>
      </c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473"/>
      <c r="U48" s="31"/>
      <c r="W48" s="16"/>
    </row>
    <row r="49" spans="1:23" ht="19.5" customHeight="1">
      <c r="A49" s="476" t="s">
        <v>32</v>
      </c>
      <c r="B49" s="408" t="s">
        <v>33</v>
      </c>
      <c r="C49" s="90">
        <f t="shared" si="0"/>
        <v>1315712465</v>
      </c>
      <c r="D49" s="90"/>
      <c r="E49" s="90"/>
      <c r="F49" s="90">
        <v>4382465</v>
      </c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473">
        <v>1311330000</v>
      </c>
      <c r="U49" s="31"/>
      <c r="W49" s="16"/>
    </row>
    <row r="50" spans="1:22" s="212" customFormat="1" ht="19.5" customHeight="1">
      <c r="A50" s="477"/>
      <c r="B50" s="271" t="s">
        <v>242</v>
      </c>
      <c r="C50" s="272">
        <f t="shared" si="0"/>
        <v>6986806370</v>
      </c>
      <c r="D50" s="272">
        <f aca="true" t="shared" si="1" ref="D50:T50">SUM(D10:D49)</f>
        <v>166018152</v>
      </c>
      <c r="E50" s="272">
        <f t="shared" si="1"/>
        <v>25465923</v>
      </c>
      <c r="F50" s="272">
        <f t="shared" si="1"/>
        <v>1437524944</v>
      </c>
      <c r="G50" s="272">
        <f t="shared" si="1"/>
        <v>4809592</v>
      </c>
      <c r="H50" s="272">
        <f t="shared" si="1"/>
        <v>536235250</v>
      </c>
      <c r="I50" s="272">
        <f t="shared" si="1"/>
        <v>36954219</v>
      </c>
      <c r="J50" s="272">
        <f t="shared" si="1"/>
        <v>11410000</v>
      </c>
      <c r="K50" s="628">
        <f t="shared" si="1"/>
        <v>0</v>
      </c>
      <c r="L50" s="272">
        <f t="shared" si="1"/>
        <v>2159327</v>
      </c>
      <c r="M50" s="272">
        <f t="shared" si="1"/>
        <v>150584022</v>
      </c>
      <c r="N50" s="272">
        <f t="shared" si="1"/>
        <v>1293513043</v>
      </c>
      <c r="O50" s="272">
        <f t="shared" si="1"/>
        <v>277650182</v>
      </c>
      <c r="P50" s="628">
        <f t="shared" si="1"/>
        <v>0</v>
      </c>
      <c r="Q50" s="628">
        <f t="shared" si="1"/>
        <v>0</v>
      </c>
      <c r="R50" s="628">
        <f t="shared" si="1"/>
        <v>0</v>
      </c>
      <c r="S50" s="272">
        <f t="shared" si="1"/>
        <v>1638372024</v>
      </c>
      <c r="T50" s="478">
        <f t="shared" si="1"/>
        <v>1406109692</v>
      </c>
      <c r="U50" s="213"/>
      <c r="V50" s="213"/>
    </row>
    <row r="51" spans="1:21" ht="19.5" customHeight="1">
      <c r="A51" s="479"/>
      <c r="B51" s="84" t="s">
        <v>95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480"/>
      <c r="U51" s="31"/>
    </row>
    <row r="52" spans="1:21" ht="19.5" customHeight="1">
      <c r="A52" s="472" t="s">
        <v>20</v>
      </c>
      <c r="B52" s="83" t="s">
        <v>222</v>
      </c>
      <c r="C52" s="90">
        <f aca="true" t="shared" si="2" ref="C52:C58">D52+E52+F52+G52+H52+I52+J52+L52+M52+N52+O52+P52+Q52+S52+T52</f>
        <v>50601600</v>
      </c>
      <c r="D52" s="90"/>
      <c r="E52" s="90"/>
      <c r="F52" s="90">
        <v>101600</v>
      </c>
      <c r="G52" s="90"/>
      <c r="H52" s="90"/>
      <c r="I52" s="90"/>
      <c r="J52" s="90"/>
      <c r="K52" s="90"/>
      <c r="L52" s="90"/>
      <c r="M52" s="90"/>
      <c r="N52" s="90">
        <v>50500000</v>
      </c>
      <c r="O52" s="90"/>
      <c r="P52" s="90"/>
      <c r="Q52" s="90"/>
      <c r="R52" s="90"/>
      <c r="S52" s="90"/>
      <c r="T52" s="473"/>
      <c r="U52" s="31"/>
    </row>
    <row r="53" spans="1:21" ht="19.5" customHeight="1">
      <c r="A53" s="472" t="s">
        <v>374</v>
      </c>
      <c r="B53" s="83" t="s">
        <v>243</v>
      </c>
      <c r="C53" s="90">
        <f t="shared" si="2"/>
        <v>2632245</v>
      </c>
      <c r="D53" s="80">
        <v>2310000</v>
      </c>
      <c r="E53" s="80">
        <v>322245</v>
      </c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480"/>
      <c r="U53" s="31"/>
    </row>
    <row r="54" spans="1:21" ht="19.5" customHeight="1">
      <c r="A54" s="472" t="s">
        <v>522</v>
      </c>
      <c r="B54" s="83" t="s">
        <v>523</v>
      </c>
      <c r="C54" s="90">
        <f t="shared" si="2"/>
        <v>80000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>
        <v>80000</v>
      </c>
      <c r="Q54" s="80"/>
      <c r="R54" s="80"/>
      <c r="S54" s="80"/>
      <c r="T54" s="480"/>
      <c r="U54" s="31"/>
    </row>
    <row r="55" spans="1:21" ht="19.5" customHeight="1">
      <c r="A55" s="472" t="s">
        <v>599</v>
      </c>
      <c r="B55" s="83" t="s">
        <v>600</v>
      </c>
      <c r="C55" s="90">
        <f t="shared" si="2"/>
        <v>3200</v>
      </c>
      <c r="D55" s="80"/>
      <c r="E55" s="80"/>
      <c r="F55" s="80">
        <v>3200</v>
      </c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480"/>
      <c r="U55" s="31"/>
    </row>
    <row r="56" spans="1:21" ht="19.5" customHeight="1">
      <c r="A56" s="472" t="s">
        <v>386</v>
      </c>
      <c r="B56" s="83" t="s">
        <v>230</v>
      </c>
      <c r="C56" s="90">
        <f t="shared" si="2"/>
        <v>50822905</v>
      </c>
      <c r="D56" s="90">
        <v>8502600</v>
      </c>
      <c r="E56" s="90">
        <v>1186113</v>
      </c>
      <c r="F56" s="90">
        <v>27012</v>
      </c>
      <c r="G56" s="90"/>
      <c r="H56" s="90"/>
      <c r="I56" s="90"/>
      <c r="J56" s="90"/>
      <c r="K56" s="90"/>
      <c r="L56" s="90"/>
      <c r="M56" s="90"/>
      <c r="N56" s="90">
        <v>41107180</v>
      </c>
      <c r="O56" s="90"/>
      <c r="P56" s="90"/>
      <c r="Q56" s="90"/>
      <c r="R56" s="90"/>
      <c r="S56" s="90"/>
      <c r="T56" s="473"/>
      <c r="U56" s="31"/>
    </row>
    <row r="57" spans="1:21" ht="19.5" customHeight="1">
      <c r="A57" s="472" t="s">
        <v>387</v>
      </c>
      <c r="B57" s="83" t="s">
        <v>231</v>
      </c>
      <c r="C57" s="90">
        <f t="shared" si="2"/>
        <v>49909855</v>
      </c>
      <c r="D57" s="90"/>
      <c r="E57" s="90"/>
      <c r="F57" s="90">
        <v>49909855</v>
      </c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1"/>
      <c r="T57" s="474"/>
      <c r="U57" s="28"/>
    </row>
    <row r="58" spans="1:21" ht="19.5" customHeight="1">
      <c r="A58" s="265" t="s">
        <v>703</v>
      </c>
      <c r="B58" s="267" t="s">
        <v>704</v>
      </c>
      <c r="C58" s="90">
        <f t="shared" si="2"/>
        <v>9093</v>
      </c>
      <c r="D58" s="90"/>
      <c r="E58" s="90"/>
      <c r="F58" s="90">
        <v>9093</v>
      </c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1"/>
      <c r="T58" s="474"/>
      <c r="U58" s="28"/>
    </row>
    <row r="59" spans="1:21" ht="19.5" customHeight="1">
      <c r="A59" s="472" t="s">
        <v>29</v>
      </c>
      <c r="B59" s="83" t="s">
        <v>244</v>
      </c>
      <c r="C59" s="90">
        <f>D59+E59+F59+G59+H59+I59+J59+L59+M59+N59+O59+P59+Q59+S59+T59+K59</f>
        <v>67647970</v>
      </c>
      <c r="D59" s="90"/>
      <c r="E59" s="90"/>
      <c r="F59" s="90">
        <v>1524</v>
      </c>
      <c r="G59" s="90"/>
      <c r="H59" s="90"/>
      <c r="I59" s="90"/>
      <c r="J59" s="90">
        <v>2400000</v>
      </c>
      <c r="K59" s="90">
        <v>11284790</v>
      </c>
      <c r="L59" s="90"/>
      <c r="M59" s="90"/>
      <c r="N59" s="90">
        <v>2032015</v>
      </c>
      <c r="O59" s="90">
        <v>121554</v>
      </c>
      <c r="P59" s="90"/>
      <c r="Q59" s="90">
        <v>51808087</v>
      </c>
      <c r="R59" s="90"/>
      <c r="S59" s="91"/>
      <c r="T59" s="474"/>
      <c r="U59" s="28"/>
    </row>
    <row r="60" spans="1:23" ht="19.5" customHeight="1">
      <c r="A60" s="472" t="s">
        <v>393</v>
      </c>
      <c r="B60" s="85" t="s">
        <v>245</v>
      </c>
      <c r="C60" s="90">
        <f>D60+E60+F60+G60+H60+I60+J60+L60+M60+N60+O60+P60+Q60+S60+T60+R60+K60</f>
        <v>80300000</v>
      </c>
      <c r="D60" s="90"/>
      <c r="E60" s="90"/>
      <c r="F60" s="90"/>
      <c r="G60" s="90"/>
      <c r="H60" s="90"/>
      <c r="I60" s="90"/>
      <c r="J60" s="90">
        <v>300000</v>
      </c>
      <c r="K60" s="90">
        <v>70998500</v>
      </c>
      <c r="L60" s="90"/>
      <c r="M60" s="90"/>
      <c r="N60" s="90"/>
      <c r="O60" s="90"/>
      <c r="P60" s="90"/>
      <c r="Q60" s="90"/>
      <c r="R60" s="90">
        <v>9001500</v>
      </c>
      <c r="S60" s="91"/>
      <c r="T60" s="474"/>
      <c r="U60" s="28"/>
      <c r="W60" s="16"/>
    </row>
    <row r="61" spans="1:21" ht="19.5" customHeight="1">
      <c r="A61" s="472" t="s">
        <v>394</v>
      </c>
      <c r="B61" s="83" t="s">
        <v>235</v>
      </c>
      <c r="C61" s="90">
        <f aca="true" t="shared" si="3" ref="C61:C81">D61+E61+F61+G61+H61+I61+J61+L61+M61+N61+O61+P61+Q61+S61+T61</f>
        <v>2000000</v>
      </c>
      <c r="D61" s="90"/>
      <c r="E61" s="90"/>
      <c r="F61" s="90"/>
      <c r="G61" s="90"/>
      <c r="H61" s="90"/>
      <c r="I61" s="90"/>
      <c r="J61" s="90">
        <v>2000000</v>
      </c>
      <c r="K61" s="90"/>
      <c r="L61" s="90"/>
      <c r="M61" s="90"/>
      <c r="N61" s="90"/>
      <c r="O61" s="90"/>
      <c r="P61" s="90"/>
      <c r="Q61" s="90"/>
      <c r="R61" s="90"/>
      <c r="S61" s="90"/>
      <c r="T61" s="473"/>
      <c r="U61" s="31"/>
    </row>
    <row r="62" spans="1:21" ht="19.5" customHeight="1">
      <c r="A62" s="472" t="s">
        <v>395</v>
      </c>
      <c r="B62" s="83" t="s">
        <v>246</v>
      </c>
      <c r="C62" s="90">
        <f t="shared" si="3"/>
        <v>1780000</v>
      </c>
      <c r="D62" s="90"/>
      <c r="E62" s="90"/>
      <c r="F62" s="90"/>
      <c r="G62" s="90"/>
      <c r="H62" s="90"/>
      <c r="I62" s="90"/>
      <c r="J62" s="90">
        <v>1780000</v>
      </c>
      <c r="K62" s="90"/>
      <c r="L62" s="90"/>
      <c r="M62" s="90"/>
      <c r="N62" s="90"/>
      <c r="O62" s="90"/>
      <c r="P62" s="90"/>
      <c r="Q62" s="90"/>
      <c r="R62" s="90"/>
      <c r="S62" s="91"/>
      <c r="T62" s="474"/>
      <c r="U62" s="28"/>
    </row>
    <row r="63" spans="1:21" ht="19.5" customHeight="1">
      <c r="A63" s="472" t="s">
        <v>411</v>
      </c>
      <c r="B63" s="83" t="s">
        <v>367</v>
      </c>
      <c r="C63" s="90">
        <f t="shared" si="3"/>
        <v>207845921</v>
      </c>
      <c r="D63" s="90"/>
      <c r="E63" s="90"/>
      <c r="F63" s="90">
        <v>39133299</v>
      </c>
      <c r="G63" s="90"/>
      <c r="H63" s="90"/>
      <c r="I63" s="90"/>
      <c r="J63" s="90"/>
      <c r="K63" s="90"/>
      <c r="L63" s="90"/>
      <c r="M63" s="90"/>
      <c r="N63" s="90">
        <v>168712622</v>
      </c>
      <c r="O63" s="90"/>
      <c r="P63" s="90"/>
      <c r="Q63" s="90"/>
      <c r="R63" s="90"/>
      <c r="S63" s="90"/>
      <c r="T63" s="473"/>
      <c r="U63" s="31"/>
    </row>
    <row r="64" spans="1:21" ht="19.5" customHeight="1">
      <c r="A64" s="472" t="s">
        <v>396</v>
      </c>
      <c r="B64" s="83" t="s">
        <v>397</v>
      </c>
      <c r="C64" s="90">
        <f t="shared" si="3"/>
        <v>13428980</v>
      </c>
      <c r="D64" s="90"/>
      <c r="E64" s="90"/>
      <c r="F64" s="90">
        <v>13428980</v>
      </c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1"/>
      <c r="T64" s="474"/>
      <c r="U64" s="28"/>
    </row>
    <row r="65" spans="1:21" ht="19.5" customHeight="1">
      <c r="A65" s="472" t="s">
        <v>398</v>
      </c>
      <c r="B65" s="83" t="s">
        <v>247</v>
      </c>
      <c r="C65" s="465">
        <f t="shared" si="3"/>
        <v>0</v>
      </c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  <c r="T65" s="474"/>
      <c r="U65" s="28"/>
    </row>
    <row r="66" spans="1:21" ht="19.5" customHeight="1">
      <c r="A66" s="472" t="s">
        <v>391</v>
      </c>
      <c r="B66" s="83" t="s">
        <v>248</v>
      </c>
      <c r="C66" s="90">
        <f t="shared" si="3"/>
        <v>167231470</v>
      </c>
      <c r="D66" s="90">
        <v>5000000</v>
      </c>
      <c r="E66" s="90">
        <v>775000</v>
      </c>
      <c r="F66" s="90">
        <v>130861273</v>
      </c>
      <c r="G66" s="90"/>
      <c r="H66" s="90"/>
      <c r="I66" s="90"/>
      <c r="J66" s="90">
        <v>16000000</v>
      </c>
      <c r="K66" s="90"/>
      <c r="L66" s="90"/>
      <c r="M66" s="90"/>
      <c r="N66" s="90">
        <v>14595197</v>
      </c>
      <c r="O66" s="90"/>
      <c r="P66" s="90"/>
      <c r="Q66" s="90"/>
      <c r="R66" s="90"/>
      <c r="S66" s="91"/>
      <c r="T66" s="474"/>
      <c r="U66" s="28"/>
    </row>
    <row r="67" spans="1:21" ht="19.5" customHeight="1">
      <c r="A67" s="472" t="s">
        <v>399</v>
      </c>
      <c r="B67" s="83" t="s">
        <v>249</v>
      </c>
      <c r="C67" s="90">
        <f t="shared" si="3"/>
        <v>14775000</v>
      </c>
      <c r="D67" s="90"/>
      <c r="E67" s="90"/>
      <c r="F67" s="90"/>
      <c r="G67" s="90"/>
      <c r="H67" s="90"/>
      <c r="I67" s="90"/>
      <c r="J67" s="90">
        <v>14775000</v>
      </c>
      <c r="K67" s="90"/>
      <c r="L67" s="90"/>
      <c r="M67" s="90"/>
      <c r="N67" s="90"/>
      <c r="O67" s="90"/>
      <c r="P67" s="90"/>
      <c r="Q67" s="90"/>
      <c r="R67" s="90"/>
      <c r="S67" s="91"/>
      <c r="T67" s="474"/>
      <c r="U67" s="28"/>
    </row>
    <row r="68" spans="1:23" ht="19.5" customHeight="1">
      <c r="A68" s="472" t="s">
        <v>400</v>
      </c>
      <c r="B68" s="83" t="s">
        <v>250</v>
      </c>
      <c r="C68" s="90">
        <f t="shared" si="3"/>
        <v>9300000</v>
      </c>
      <c r="D68" s="90"/>
      <c r="E68" s="90"/>
      <c r="F68" s="90"/>
      <c r="G68" s="90"/>
      <c r="H68" s="90"/>
      <c r="I68" s="90"/>
      <c r="J68" s="90">
        <v>9300000</v>
      </c>
      <c r="K68" s="90"/>
      <c r="L68" s="90"/>
      <c r="M68" s="90"/>
      <c r="N68" s="90"/>
      <c r="O68" s="90"/>
      <c r="P68" s="90"/>
      <c r="Q68" s="90"/>
      <c r="R68" s="90"/>
      <c r="S68" s="91"/>
      <c r="T68" s="474"/>
      <c r="U68" s="28"/>
      <c r="W68" s="33"/>
    </row>
    <row r="69" spans="1:21" ht="19.5" customHeight="1">
      <c r="A69" s="472" t="s">
        <v>401</v>
      </c>
      <c r="B69" s="83" t="s">
        <v>251</v>
      </c>
      <c r="C69" s="90">
        <f t="shared" si="3"/>
        <v>4000000</v>
      </c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>
        <v>4000000</v>
      </c>
      <c r="R69" s="90"/>
      <c r="S69" s="91"/>
      <c r="T69" s="474"/>
      <c r="U69" s="28"/>
    </row>
    <row r="70" spans="1:21" ht="19.5" customHeight="1">
      <c r="A70" s="472" t="s">
        <v>601</v>
      </c>
      <c r="B70" s="83" t="s">
        <v>602</v>
      </c>
      <c r="C70" s="90">
        <f t="shared" si="3"/>
        <v>2000000</v>
      </c>
      <c r="D70" s="90"/>
      <c r="E70" s="90"/>
      <c r="F70" s="90">
        <v>2000000</v>
      </c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1"/>
      <c r="T70" s="474"/>
      <c r="U70" s="28"/>
    </row>
    <row r="71" spans="1:21" ht="19.5" customHeight="1">
      <c r="A71" s="472" t="s">
        <v>402</v>
      </c>
      <c r="B71" s="83" t="s">
        <v>252</v>
      </c>
      <c r="C71" s="90">
        <f t="shared" si="3"/>
        <v>7400800</v>
      </c>
      <c r="D71" s="90">
        <v>619079</v>
      </c>
      <c r="E71" s="90">
        <v>59179</v>
      </c>
      <c r="F71" s="90">
        <v>5722542</v>
      </c>
      <c r="G71" s="90"/>
      <c r="H71" s="90"/>
      <c r="I71" s="90">
        <v>1000000</v>
      </c>
      <c r="J71" s="90"/>
      <c r="K71" s="90"/>
      <c r="L71" s="90"/>
      <c r="M71" s="90"/>
      <c r="N71" s="90"/>
      <c r="O71" s="90"/>
      <c r="P71" s="90"/>
      <c r="Q71" s="90"/>
      <c r="R71" s="90"/>
      <c r="S71" s="91"/>
      <c r="T71" s="474"/>
      <c r="U71" s="28"/>
    </row>
    <row r="72" spans="1:21" ht="19.5" customHeight="1">
      <c r="A72" s="472" t="s">
        <v>392</v>
      </c>
      <c r="B72" s="83" t="s">
        <v>403</v>
      </c>
      <c r="C72" s="90">
        <f t="shared" si="3"/>
        <v>1147700</v>
      </c>
      <c r="D72" s="90"/>
      <c r="E72" s="90"/>
      <c r="F72" s="90">
        <v>1147700</v>
      </c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1"/>
      <c r="T72" s="474"/>
      <c r="U72" s="28"/>
    </row>
    <row r="73" spans="1:23" ht="19.5" customHeight="1">
      <c r="A73" s="472" t="s">
        <v>404</v>
      </c>
      <c r="B73" s="83" t="s">
        <v>405</v>
      </c>
      <c r="C73" s="90">
        <f t="shared" si="3"/>
        <v>1218457</v>
      </c>
      <c r="D73" s="90"/>
      <c r="E73" s="90"/>
      <c r="F73" s="90">
        <v>1218457</v>
      </c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473"/>
      <c r="U73" s="31"/>
      <c r="W73" s="16"/>
    </row>
    <row r="74" spans="1:21" ht="19.5" customHeight="1">
      <c r="A74" s="472" t="s">
        <v>406</v>
      </c>
      <c r="B74" s="83" t="s">
        <v>407</v>
      </c>
      <c r="C74" s="90">
        <f t="shared" si="3"/>
        <v>694509600</v>
      </c>
      <c r="D74" s="90"/>
      <c r="E74" s="90"/>
      <c r="F74" s="90">
        <v>581600</v>
      </c>
      <c r="G74" s="90"/>
      <c r="H74" s="90"/>
      <c r="I74" s="90"/>
      <c r="J74" s="90"/>
      <c r="K74" s="90"/>
      <c r="L74" s="90"/>
      <c r="M74" s="90"/>
      <c r="N74" s="90">
        <v>693928000</v>
      </c>
      <c r="O74" s="90"/>
      <c r="P74" s="90"/>
      <c r="Q74" s="90"/>
      <c r="R74" s="90"/>
      <c r="S74" s="90"/>
      <c r="T74" s="473"/>
      <c r="U74" s="31"/>
    </row>
    <row r="75" spans="1:21" ht="19.5" customHeight="1">
      <c r="A75" s="472" t="s">
        <v>408</v>
      </c>
      <c r="B75" s="83" t="s">
        <v>409</v>
      </c>
      <c r="C75" s="90">
        <f t="shared" si="3"/>
        <v>23235754</v>
      </c>
      <c r="D75" s="90"/>
      <c r="E75" s="90"/>
      <c r="F75" s="90">
        <v>346684</v>
      </c>
      <c r="G75" s="90"/>
      <c r="H75" s="90"/>
      <c r="I75" s="90"/>
      <c r="J75" s="90"/>
      <c r="K75" s="90"/>
      <c r="L75" s="90"/>
      <c r="M75" s="90"/>
      <c r="N75" s="90">
        <v>22889070</v>
      </c>
      <c r="O75" s="90"/>
      <c r="P75" s="90"/>
      <c r="Q75" s="90"/>
      <c r="R75" s="90"/>
      <c r="S75" s="90"/>
      <c r="T75" s="473"/>
      <c r="U75" s="31"/>
    </row>
    <row r="76" spans="1:21" ht="22.5" customHeight="1">
      <c r="A76" s="481" t="s">
        <v>410</v>
      </c>
      <c r="B76" s="273" t="s">
        <v>366</v>
      </c>
      <c r="C76" s="90">
        <f t="shared" si="3"/>
        <v>526611220</v>
      </c>
      <c r="D76" s="90"/>
      <c r="E76" s="90"/>
      <c r="F76" s="90">
        <v>37123277</v>
      </c>
      <c r="G76" s="90"/>
      <c r="H76" s="90"/>
      <c r="I76" s="90"/>
      <c r="J76" s="90"/>
      <c r="K76" s="90"/>
      <c r="L76" s="90"/>
      <c r="M76" s="90"/>
      <c r="N76" s="90">
        <v>489487943</v>
      </c>
      <c r="O76" s="90"/>
      <c r="P76" s="90"/>
      <c r="Q76" s="90"/>
      <c r="R76" s="90"/>
      <c r="S76" s="90"/>
      <c r="T76" s="473"/>
      <c r="U76" s="31"/>
    </row>
    <row r="77" spans="1:21" ht="19.5" customHeight="1">
      <c r="A77" s="472" t="s">
        <v>412</v>
      </c>
      <c r="B77" s="83" t="s">
        <v>413</v>
      </c>
      <c r="C77" s="90">
        <f t="shared" si="3"/>
        <v>127000</v>
      </c>
      <c r="D77" s="90"/>
      <c r="E77" s="90"/>
      <c r="F77" s="90">
        <v>127000</v>
      </c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473"/>
      <c r="U77" s="31"/>
    </row>
    <row r="78" spans="1:21" ht="19.5" customHeight="1">
      <c r="A78" s="265" t="s">
        <v>416</v>
      </c>
      <c r="B78" s="82" t="s">
        <v>417</v>
      </c>
      <c r="C78" s="90">
        <f t="shared" si="3"/>
        <v>75360880</v>
      </c>
      <c r="D78" s="90"/>
      <c r="E78" s="90"/>
      <c r="F78" s="90">
        <v>75127200</v>
      </c>
      <c r="G78" s="90"/>
      <c r="H78" s="90"/>
      <c r="I78" s="90"/>
      <c r="J78" s="90"/>
      <c r="K78" s="90"/>
      <c r="L78" s="90"/>
      <c r="M78" s="90"/>
      <c r="N78" s="90">
        <v>233680</v>
      </c>
      <c r="O78" s="90"/>
      <c r="P78" s="90"/>
      <c r="Q78" s="90"/>
      <c r="R78" s="90"/>
      <c r="S78" s="90"/>
      <c r="T78" s="473"/>
      <c r="U78" s="31"/>
    </row>
    <row r="79" spans="1:21" ht="19.5" customHeight="1">
      <c r="A79" s="475">
        <v>104031</v>
      </c>
      <c r="B79" s="83" t="s">
        <v>238</v>
      </c>
      <c r="C79" s="465">
        <f t="shared" si="3"/>
        <v>0</v>
      </c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473"/>
      <c r="U79" s="31"/>
    </row>
    <row r="80" spans="1:21" ht="19.5" customHeight="1">
      <c r="A80" s="475">
        <v>104043</v>
      </c>
      <c r="B80" s="83" t="s">
        <v>239</v>
      </c>
      <c r="C80" s="465">
        <f t="shared" si="3"/>
        <v>0</v>
      </c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473"/>
      <c r="U80" s="31"/>
    </row>
    <row r="81" spans="1:23" ht="19.5" customHeight="1">
      <c r="A81" s="472">
        <v>107060</v>
      </c>
      <c r="B81" s="83" t="s">
        <v>241</v>
      </c>
      <c r="C81" s="90">
        <f t="shared" si="3"/>
        <v>28909466</v>
      </c>
      <c r="D81" s="90"/>
      <c r="E81" s="90"/>
      <c r="F81" s="90">
        <v>22938500</v>
      </c>
      <c r="G81" s="90">
        <v>5970966</v>
      </c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473"/>
      <c r="U81" s="31"/>
      <c r="V81" s="12"/>
      <c r="W81" s="12"/>
    </row>
    <row r="82" spans="1:25" s="68" customFormat="1" ht="19.5" customHeight="1">
      <c r="A82" s="479"/>
      <c r="B82" s="274" t="s">
        <v>253</v>
      </c>
      <c r="C82" s="272">
        <f>D82+E82+F82+G82+H82+I82+J82+L82+M82+N82+O82+P82+Q82+S82+T82+K82+R82</f>
        <v>2082889116</v>
      </c>
      <c r="D82" s="214">
        <f aca="true" t="shared" si="4" ref="D82:T82">SUM(D51:D81)</f>
        <v>16431679</v>
      </c>
      <c r="E82" s="214">
        <f t="shared" si="4"/>
        <v>2342537</v>
      </c>
      <c r="F82" s="214">
        <f t="shared" si="4"/>
        <v>379808796</v>
      </c>
      <c r="G82" s="214">
        <f t="shared" si="4"/>
        <v>5970966</v>
      </c>
      <c r="H82" s="466">
        <f t="shared" si="4"/>
        <v>0</v>
      </c>
      <c r="I82" s="214">
        <f t="shared" si="4"/>
        <v>1000000</v>
      </c>
      <c r="J82" s="214">
        <f t="shared" si="4"/>
        <v>46555000</v>
      </c>
      <c r="K82" s="214">
        <f t="shared" si="4"/>
        <v>82283290</v>
      </c>
      <c r="L82" s="466">
        <f t="shared" si="4"/>
        <v>0</v>
      </c>
      <c r="M82" s="466">
        <f t="shared" si="4"/>
        <v>0</v>
      </c>
      <c r="N82" s="214">
        <f t="shared" si="4"/>
        <v>1483485707</v>
      </c>
      <c r="O82" s="214">
        <f t="shared" si="4"/>
        <v>121554</v>
      </c>
      <c r="P82" s="214">
        <f t="shared" si="4"/>
        <v>80000</v>
      </c>
      <c r="Q82" s="214">
        <f t="shared" si="4"/>
        <v>55808087</v>
      </c>
      <c r="R82" s="214">
        <f t="shared" si="4"/>
        <v>9001500</v>
      </c>
      <c r="S82" s="466">
        <f t="shared" si="4"/>
        <v>0</v>
      </c>
      <c r="T82" s="482">
        <f t="shared" si="4"/>
        <v>0</v>
      </c>
      <c r="U82" s="202"/>
      <c r="V82" s="203"/>
      <c r="W82" s="204"/>
      <c r="X82" s="204"/>
      <c r="Y82" s="204"/>
    </row>
    <row r="83" spans="1:23" s="87" customFormat="1" ht="19.5" customHeight="1">
      <c r="A83" s="666" t="s">
        <v>35</v>
      </c>
      <c r="B83" s="667"/>
      <c r="C83" s="92">
        <f>C82+C50</f>
        <v>9069695486</v>
      </c>
      <c r="D83" s="92">
        <f aca="true" t="shared" si="5" ref="D83:T83">SUM(D50+D82)</f>
        <v>182449831</v>
      </c>
      <c r="E83" s="92">
        <f t="shared" si="5"/>
        <v>27808460</v>
      </c>
      <c r="F83" s="92">
        <f t="shared" si="5"/>
        <v>1817333740</v>
      </c>
      <c r="G83" s="92">
        <f t="shared" si="5"/>
        <v>10780558</v>
      </c>
      <c r="H83" s="92">
        <f t="shared" si="5"/>
        <v>536235250</v>
      </c>
      <c r="I83" s="92">
        <f t="shared" si="5"/>
        <v>37954219</v>
      </c>
      <c r="J83" s="92">
        <f t="shared" si="5"/>
        <v>57965000</v>
      </c>
      <c r="K83" s="92">
        <f t="shared" si="5"/>
        <v>82283290</v>
      </c>
      <c r="L83" s="92">
        <f t="shared" si="5"/>
        <v>2159327</v>
      </c>
      <c r="M83" s="92">
        <f t="shared" si="5"/>
        <v>150584022</v>
      </c>
      <c r="N83" s="92">
        <f t="shared" si="5"/>
        <v>2776998750</v>
      </c>
      <c r="O83" s="92">
        <f t="shared" si="5"/>
        <v>277771736</v>
      </c>
      <c r="P83" s="92">
        <f t="shared" si="5"/>
        <v>80000</v>
      </c>
      <c r="Q83" s="92">
        <f t="shared" si="5"/>
        <v>55808087</v>
      </c>
      <c r="R83" s="92">
        <f t="shared" si="5"/>
        <v>9001500</v>
      </c>
      <c r="S83" s="92">
        <f t="shared" si="5"/>
        <v>1638372024</v>
      </c>
      <c r="T83" s="483">
        <f t="shared" si="5"/>
        <v>1406109692</v>
      </c>
      <c r="U83" s="31"/>
      <c r="V83" s="35"/>
      <c r="W83" s="86"/>
    </row>
    <row r="84" spans="1:23" s="87" customFormat="1" ht="19.5" customHeight="1">
      <c r="A84" s="666" t="s">
        <v>484</v>
      </c>
      <c r="B84" s="667"/>
      <c r="C84" s="272">
        <f>D84+E84+F84+G84+H84+I84+J84+L84+M84+N84+O84+P84+Q84+S84+T84</f>
        <v>3123761136</v>
      </c>
      <c r="D84" s="92">
        <v>1772715630</v>
      </c>
      <c r="E84" s="92">
        <v>292929256</v>
      </c>
      <c r="F84" s="92">
        <v>945076079</v>
      </c>
      <c r="G84" s="92"/>
      <c r="H84" s="92">
        <v>62867298</v>
      </c>
      <c r="I84" s="205"/>
      <c r="J84" s="205"/>
      <c r="K84" s="205"/>
      <c r="L84" s="205"/>
      <c r="M84" s="205"/>
      <c r="N84" s="92">
        <v>50172873</v>
      </c>
      <c r="O84" s="205"/>
      <c r="P84" s="205"/>
      <c r="Q84" s="205"/>
      <c r="R84" s="205"/>
      <c r="S84" s="205"/>
      <c r="T84" s="484"/>
      <c r="U84" s="31"/>
      <c r="V84" s="35"/>
      <c r="W84" s="86"/>
    </row>
    <row r="85" spans="1:23" s="87" customFormat="1" ht="19.5" customHeight="1" thickBot="1">
      <c r="A85" s="672" t="s">
        <v>485</v>
      </c>
      <c r="B85" s="673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485"/>
      <c r="U85" s="31"/>
      <c r="V85" s="13"/>
      <c r="W85" s="13"/>
    </row>
    <row r="86" spans="1:23" s="89" customFormat="1" ht="19.5" customHeight="1" thickBot="1" thickTop="1">
      <c r="A86" s="670" t="s">
        <v>39</v>
      </c>
      <c r="B86" s="671"/>
      <c r="C86" s="275">
        <f>SUM(C83:C84)</f>
        <v>12193456622</v>
      </c>
      <c r="D86" s="275">
        <f aca="true" t="shared" si="6" ref="D86:T86">SUM(D83:D84)</f>
        <v>1955165461</v>
      </c>
      <c r="E86" s="275">
        <f t="shared" si="6"/>
        <v>320737716</v>
      </c>
      <c r="F86" s="275">
        <f t="shared" si="6"/>
        <v>2762409819</v>
      </c>
      <c r="G86" s="275">
        <f t="shared" si="6"/>
        <v>10780558</v>
      </c>
      <c r="H86" s="275">
        <f t="shared" si="6"/>
        <v>599102548</v>
      </c>
      <c r="I86" s="275">
        <f t="shared" si="6"/>
        <v>37954219</v>
      </c>
      <c r="J86" s="275">
        <f t="shared" si="6"/>
        <v>57965000</v>
      </c>
      <c r="K86" s="275">
        <f t="shared" si="6"/>
        <v>82283290</v>
      </c>
      <c r="L86" s="275">
        <f t="shared" si="6"/>
        <v>2159327</v>
      </c>
      <c r="M86" s="275">
        <f t="shared" si="6"/>
        <v>150584022</v>
      </c>
      <c r="N86" s="275">
        <f t="shared" si="6"/>
        <v>2827171623</v>
      </c>
      <c r="O86" s="275">
        <f t="shared" si="6"/>
        <v>277771736</v>
      </c>
      <c r="P86" s="275">
        <f t="shared" si="6"/>
        <v>80000</v>
      </c>
      <c r="Q86" s="275">
        <f t="shared" si="6"/>
        <v>55808087</v>
      </c>
      <c r="R86" s="275">
        <f t="shared" si="6"/>
        <v>9001500</v>
      </c>
      <c r="S86" s="275">
        <f t="shared" si="6"/>
        <v>1638372024</v>
      </c>
      <c r="T86" s="486">
        <f t="shared" si="6"/>
        <v>1406109692</v>
      </c>
      <c r="U86" s="31"/>
      <c r="V86" s="88"/>
      <c r="W86" s="29"/>
    </row>
    <row r="87" spans="1:23" ht="19.5" customHeight="1" thickTop="1">
      <c r="A87" s="7"/>
      <c r="B87" s="14"/>
      <c r="C87" s="193"/>
      <c r="D87" s="8"/>
      <c r="E87" s="8"/>
      <c r="F87" s="8"/>
      <c r="G87" s="14"/>
      <c r="H87" s="14"/>
      <c r="I87" s="14"/>
      <c r="J87" s="14"/>
      <c r="K87" s="14"/>
      <c r="L87" s="8"/>
      <c r="M87" s="8"/>
      <c r="N87" s="8"/>
      <c r="O87" s="14"/>
      <c r="P87" s="8"/>
      <c r="Q87" s="14"/>
      <c r="R87" s="14"/>
      <c r="S87" s="8"/>
      <c r="T87" s="8"/>
      <c r="U87" s="8"/>
      <c r="V87" s="11"/>
      <c r="W87" s="30"/>
    </row>
    <row r="88" spans="1:23" ht="19.5" customHeight="1">
      <c r="A88" s="7"/>
      <c r="B88" s="8"/>
      <c r="C88" s="193"/>
      <c r="D88" s="14"/>
      <c r="E88" s="14"/>
      <c r="F88" s="14"/>
      <c r="G88" s="8"/>
      <c r="H88" s="8"/>
      <c r="I88" s="14"/>
      <c r="J88" s="8"/>
      <c r="K88" s="8"/>
      <c r="L88" s="8"/>
      <c r="M88" s="8"/>
      <c r="N88" s="14"/>
      <c r="O88" s="8"/>
      <c r="P88" s="8"/>
      <c r="Q88" s="8"/>
      <c r="R88" s="8"/>
      <c r="S88" s="15"/>
      <c r="T88" s="15"/>
      <c r="U88" s="8"/>
      <c r="V88" s="8"/>
      <c r="W88" s="16"/>
    </row>
    <row r="89" spans="1:22" ht="19.5" customHeight="1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</row>
    <row r="90" spans="1:22" ht="19.5" customHeight="1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</row>
    <row r="91" spans="1:22" ht="19.5" customHeight="1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</row>
    <row r="92" spans="1:22" ht="19.5" customHeight="1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</row>
    <row r="93" spans="1:22" ht="19.5" customHeight="1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</row>
    <row r="94" spans="1:22" ht="19.5" customHeight="1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</row>
    <row r="95" spans="1:22" ht="19.5" customHeight="1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</row>
    <row r="96" spans="1:22" ht="19.5" customHeight="1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</row>
    <row r="97" spans="1:22" ht="19.5" customHeight="1">
      <c r="A97" s="7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</row>
    <row r="98" spans="1:22" ht="19.5" customHeight="1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</row>
    <row r="99" spans="1:22" ht="19.5" customHeight="1">
      <c r="A99" s="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</row>
    <row r="100" spans="1:22" ht="19.5" customHeight="1">
      <c r="A100" s="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</row>
    <row r="101" spans="1:22" ht="19.5" customHeight="1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ht="19.5" customHeight="1">
      <c r="A102" s="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ht="19.5" customHeight="1">
      <c r="A103" s="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ht="19.5" customHeight="1">
      <c r="A104" s="7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ht="19.5" customHeight="1">
      <c r="A105" s="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ht="19.5" customHeight="1">
      <c r="A106" s="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ht="12.75">
      <c r="A107" s="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ht="12.75">
      <c r="A108" s="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ht="12.75">
      <c r="A109" s="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ht="12.75">
      <c r="A110" s="7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ht="12.75">
      <c r="A111" s="7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ht="12.75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ht="12.75">
      <c r="A113" s="7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ht="12.75">
      <c r="A114" s="7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ht="12.75">
      <c r="A115" s="7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ht="12.75">
      <c r="A116" s="7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12.75">
      <c r="A117" s="7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</row>
    <row r="118" spans="1:22" ht="12.75">
      <c r="A118" s="7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</row>
    <row r="119" spans="1:22" ht="12.75">
      <c r="A119" s="7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</row>
    <row r="120" spans="1:22" ht="12.75">
      <c r="A120" s="7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</row>
  </sheetData>
  <sheetProtection/>
  <mergeCells count="14">
    <mergeCell ref="C6:C7"/>
    <mergeCell ref="A4:T4"/>
    <mergeCell ref="B6:B8"/>
    <mergeCell ref="A6:A8"/>
    <mergeCell ref="A83:B83"/>
    <mergeCell ref="A2:T2"/>
    <mergeCell ref="A3:T3"/>
    <mergeCell ref="A5:T5"/>
    <mergeCell ref="A86:B86"/>
    <mergeCell ref="A84:B84"/>
    <mergeCell ref="A85:B85"/>
    <mergeCell ref="D6:M6"/>
    <mergeCell ref="N6:S6"/>
    <mergeCell ref="T6:T7"/>
  </mergeCells>
  <printOptions horizontalCentered="1" verticalCentered="1"/>
  <pageMargins left="0" right="0" top="0.35433070866141736" bottom="0.31496062992125984" header="0.15748031496062992" footer="0.35433070866141736"/>
  <pageSetup horizontalDpi="600" verticalDpi="600" orientation="landscape" paperSize="8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G53"/>
  <sheetViews>
    <sheetView zoomScale="80" zoomScaleNormal="80" workbookViewId="0" topLeftCell="A1">
      <selection activeCell="J52" sqref="J52"/>
    </sheetView>
  </sheetViews>
  <sheetFormatPr defaultColWidth="9.00390625" defaultRowHeight="12.75"/>
  <cols>
    <col min="1" max="1" width="12.75390625" style="9" customWidth="1"/>
    <col min="2" max="2" width="72.375" style="9" customWidth="1"/>
    <col min="3" max="3" width="16.375" style="9" customWidth="1"/>
    <col min="4" max="4" width="15.125" style="9" bestFit="1" customWidth="1"/>
    <col min="5" max="5" width="16.625" style="9" customWidth="1"/>
    <col min="6" max="6" width="15.125" style="9" bestFit="1" customWidth="1"/>
    <col min="7" max="8" width="14.125" style="9" customWidth="1"/>
    <col min="9" max="9" width="15.75390625" style="9" customWidth="1"/>
    <col min="10" max="20" width="14.125" style="9" customWidth="1"/>
    <col min="21" max="21" width="15.125" style="9" bestFit="1" customWidth="1"/>
    <col min="22" max="23" width="12.875" style="9" bestFit="1" customWidth="1"/>
    <col min="24" max="16384" width="9.125" style="9" customWidth="1"/>
  </cols>
  <sheetData>
    <row r="1" spans="1:21" ht="15.75">
      <c r="A1" s="506" t="s">
        <v>1</v>
      </c>
      <c r="E1" s="261"/>
      <c r="F1" s="261"/>
      <c r="U1" s="399" t="s">
        <v>0</v>
      </c>
    </row>
    <row r="2" spans="1:21" ht="15.75" customHeight="1">
      <c r="A2" s="687" t="s">
        <v>802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</row>
    <row r="3" spans="1:21" ht="15.75">
      <c r="A3" s="687" t="s">
        <v>806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7"/>
      <c r="T3" s="687"/>
      <c r="U3" s="687"/>
    </row>
    <row r="4" spans="1:21" ht="12.75">
      <c r="A4" s="688" t="s">
        <v>2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  <c r="Q4" s="688"/>
      <c r="R4" s="688"/>
      <c r="S4" s="688"/>
      <c r="T4" s="688"/>
      <c r="U4" s="688"/>
    </row>
    <row r="5" spans="1:21" ht="12.75">
      <c r="A5" s="688" t="s">
        <v>827</v>
      </c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688"/>
      <c r="O5" s="688"/>
      <c r="P5" s="688"/>
      <c r="Q5" s="688"/>
      <c r="R5" s="688"/>
      <c r="S5" s="688"/>
      <c r="T5" s="688"/>
      <c r="U5" s="688"/>
    </row>
    <row r="6" spans="1:5" ht="13.5" thickBot="1">
      <c r="A6" s="262"/>
      <c r="B6" s="262"/>
      <c r="C6" s="262"/>
      <c r="D6" s="262"/>
      <c r="E6" s="262"/>
    </row>
    <row r="7" spans="1:33" s="632" customFormat="1" ht="28.5" customHeight="1" thickTop="1">
      <c r="A7" s="698" t="s">
        <v>14</v>
      </c>
      <c r="B7" s="701" t="s">
        <v>15</v>
      </c>
      <c r="C7" s="691" t="s">
        <v>113</v>
      </c>
      <c r="D7" s="693" t="s">
        <v>3</v>
      </c>
      <c r="E7" s="695" t="s">
        <v>4</v>
      </c>
      <c r="F7" s="695"/>
      <c r="G7" s="695"/>
      <c r="H7" s="693" t="s">
        <v>5</v>
      </c>
      <c r="I7" s="693"/>
      <c r="J7" s="693"/>
      <c r="K7" s="693"/>
      <c r="L7" s="693"/>
      <c r="M7" s="693"/>
      <c r="N7" s="693"/>
      <c r="O7" s="693"/>
      <c r="P7" s="693"/>
      <c r="Q7" s="693"/>
      <c r="R7" s="693" t="s">
        <v>6</v>
      </c>
      <c r="S7" s="693"/>
      <c r="T7" s="693"/>
      <c r="U7" s="696" t="s">
        <v>12</v>
      </c>
      <c r="V7" s="630"/>
      <c r="W7" s="631"/>
      <c r="X7" s="631"/>
      <c r="Y7" s="631"/>
      <c r="Z7" s="631"/>
      <c r="AA7" s="631"/>
      <c r="AB7" s="631"/>
      <c r="AC7" s="631"/>
      <c r="AD7" s="631"/>
      <c r="AE7" s="631"/>
      <c r="AF7" s="631"/>
      <c r="AG7" s="631"/>
    </row>
    <row r="8" spans="1:33" s="632" customFormat="1" ht="57">
      <c r="A8" s="699"/>
      <c r="B8" s="702"/>
      <c r="C8" s="692"/>
      <c r="D8" s="694"/>
      <c r="E8" s="629" t="s">
        <v>8</v>
      </c>
      <c r="F8" s="629" t="s">
        <v>803</v>
      </c>
      <c r="G8" s="629" t="s">
        <v>10</v>
      </c>
      <c r="H8" s="629" t="s">
        <v>5</v>
      </c>
      <c r="I8" s="629" t="s">
        <v>356</v>
      </c>
      <c r="J8" s="629" t="s">
        <v>359</v>
      </c>
      <c r="K8" s="629" t="s">
        <v>11</v>
      </c>
      <c r="L8" s="629" t="s">
        <v>489</v>
      </c>
      <c r="M8" s="629" t="s">
        <v>490</v>
      </c>
      <c r="N8" s="629" t="s">
        <v>353</v>
      </c>
      <c r="O8" s="629" t="s">
        <v>653</v>
      </c>
      <c r="P8" s="629" t="s">
        <v>683</v>
      </c>
      <c r="Q8" s="629" t="s">
        <v>78</v>
      </c>
      <c r="R8" s="629" t="s">
        <v>6</v>
      </c>
      <c r="S8" s="629" t="s">
        <v>804</v>
      </c>
      <c r="T8" s="629" t="s">
        <v>805</v>
      </c>
      <c r="U8" s="697"/>
      <c r="V8" s="630"/>
      <c r="W8" s="631"/>
      <c r="X8" s="631"/>
      <c r="Y8" s="631"/>
      <c r="Z8" s="631"/>
      <c r="AA8" s="631"/>
      <c r="AB8" s="631"/>
      <c r="AC8" s="631"/>
      <c r="AD8" s="631"/>
      <c r="AE8" s="631"/>
      <c r="AF8" s="631"/>
      <c r="AG8" s="631"/>
    </row>
    <row r="9" spans="1:33" s="632" customFormat="1" ht="33.75" customHeight="1" thickBot="1">
      <c r="A9" s="700"/>
      <c r="B9" s="703"/>
      <c r="C9" s="264" t="s">
        <v>826</v>
      </c>
      <c r="D9" s="264" t="s">
        <v>826</v>
      </c>
      <c r="E9" s="264" t="s">
        <v>826</v>
      </c>
      <c r="F9" s="264" t="s">
        <v>826</v>
      </c>
      <c r="G9" s="264" t="s">
        <v>826</v>
      </c>
      <c r="H9" s="264" t="s">
        <v>826</v>
      </c>
      <c r="I9" s="264" t="s">
        <v>826</v>
      </c>
      <c r="J9" s="264" t="s">
        <v>826</v>
      </c>
      <c r="K9" s="264" t="s">
        <v>826</v>
      </c>
      <c r="L9" s="264" t="s">
        <v>826</v>
      </c>
      <c r="M9" s="264" t="s">
        <v>826</v>
      </c>
      <c r="N9" s="264" t="s">
        <v>826</v>
      </c>
      <c r="O9" s="264" t="s">
        <v>826</v>
      </c>
      <c r="P9" s="264" t="s">
        <v>826</v>
      </c>
      <c r="Q9" s="264" t="s">
        <v>826</v>
      </c>
      <c r="R9" s="264" t="s">
        <v>826</v>
      </c>
      <c r="S9" s="264" t="s">
        <v>826</v>
      </c>
      <c r="T9" s="264" t="s">
        <v>826</v>
      </c>
      <c r="U9" s="469" t="s">
        <v>826</v>
      </c>
      <c r="V9" s="630"/>
      <c r="W9" s="631"/>
      <c r="X9" s="631"/>
      <c r="Y9" s="631"/>
      <c r="Z9" s="631"/>
      <c r="AA9" s="631"/>
      <c r="AB9" s="631"/>
      <c r="AC9" s="631"/>
      <c r="AD9" s="631"/>
      <c r="AE9" s="631"/>
      <c r="AF9" s="631"/>
      <c r="AG9" s="631"/>
    </row>
    <row r="10" spans="1:33" ht="18" customHeight="1" thickTop="1">
      <c r="A10" s="490">
        <v>1</v>
      </c>
      <c r="B10" s="400">
        <v>2</v>
      </c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603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8" customHeight="1">
      <c r="A11" s="479"/>
      <c r="B11" s="236" t="s">
        <v>19</v>
      </c>
      <c r="C11" s="237"/>
      <c r="D11" s="238"/>
      <c r="E11" s="238"/>
      <c r="F11" s="238"/>
      <c r="G11" s="238"/>
      <c r="H11" s="238"/>
      <c r="I11" s="238"/>
      <c r="J11" s="238"/>
      <c r="K11" s="238"/>
      <c r="L11" s="239"/>
      <c r="M11" s="239"/>
      <c r="N11" s="239"/>
      <c r="O11" s="239"/>
      <c r="P11" s="238"/>
      <c r="Q11" s="238"/>
      <c r="R11" s="238"/>
      <c r="S11" s="238"/>
      <c r="T11" s="238"/>
      <c r="U11" s="491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8" customHeight="1">
      <c r="A12" s="492" t="s">
        <v>371</v>
      </c>
      <c r="B12" s="240" t="s">
        <v>220</v>
      </c>
      <c r="C12" s="241">
        <f>D12+E12+F12+G12+H12+I12+J12+K12+L12+M12+N12+P12+Q12+R12+S12+T12+U12+O12</f>
        <v>5279865</v>
      </c>
      <c r="D12" s="238"/>
      <c r="E12" s="238"/>
      <c r="F12" s="238"/>
      <c r="G12" s="238"/>
      <c r="H12" s="238"/>
      <c r="I12" s="238">
        <v>63000</v>
      </c>
      <c r="J12" s="238"/>
      <c r="K12" s="238">
        <v>10500</v>
      </c>
      <c r="L12" s="239"/>
      <c r="M12" s="239">
        <v>4382465</v>
      </c>
      <c r="N12" s="242">
        <v>823900</v>
      </c>
      <c r="O12" s="242"/>
      <c r="P12" s="238"/>
      <c r="Q12" s="238"/>
      <c r="R12" s="238"/>
      <c r="S12" s="238"/>
      <c r="T12" s="238"/>
      <c r="U12" s="491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18" customHeight="1">
      <c r="A13" s="493" t="s">
        <v>20</v>
      </c>
      <c r="B13" s="250" t="s">
        <v>21</v>
      </c>
      <c r="C13" s="241">
        <f aca="true" t="shared" si="0" ref="C13:C31">D13+E13+F13+G13+H13+I13+J13+K13+L13+M13+N13+P13+Q13+R13+S13+T13+U13+O13</f>
        <v>56280755</v>
      </c>
      <c r="D13" s="245"/>
      <c r="E13" s="245"/>
      <c r="F13" s="245"/>
      <c r="G13" s="245"/>
      <c r="H13" s="245">
        <v>28839289</v>
      </c>
      <c r="I13" s="245"/>
      <c r="J13" s="245"/>
      <c r="K13" s="245">
        <v>482000</v>
      </c>
      <c r="L13" s="245"/>
      <c r="M13" s="245"/>
      <c r="N13" s="245">
        <v>9303381</v>
      </c>
      <c r="O13" s="245"/>
      <c r="P13" s="245"/>
      <c r="Q13" s="245"/>
      <c r="R13" s="245">
        <v>13337450</v>
      </c>
      <c r="S13" s="245"/>
      <c r="T13" s="245">
        <v>4318635</v>
      </c>
      <c r="U13" s="494"/>
      <c r="V13" s="14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18" customHeight="1">
      <c r="A14" s="493" t="s">
        <v>22</v>
      </c>
      <c r="B14" s="250" t="s">
        <v>23</v>
      </c>
      <c r="C14" s="241">
        <f t="shared" si="0"/>
        <v>3036361966</v>
      </c>
      <c r="D14" s="245">
        <v>2395762783</v>
      </c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>
        <v>640000000</v>
      </c>
      <c r="T14" s="245"/>
      <c r="U14" s="494">
        <v>599183</v>
      </c>
      <c r="V14" s="14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18" customHeight="1">
      <c r="A15" s="493" t="s">
        <v>24</v>
      </c>
      <c r="B15" s="250" t="s">
        <v>414</v>
      </c>
      <c r="C15" s="241">
        <f t="shared" si="0"/>
        <v>1829176729</v>
      </c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>
        <v>62867298</v>
      </c>
      <c r="P15" s="245"/>
      <c r="Q15" s="245"/>
      <c r="R15" s="245"/>
      <c r="S15" s="245"/>
      <c r="T15" s="245"/>
      <c r="U15" s="494">
        <v>1766309431</v>
      </c>
      <c r="V15" s="14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18" customHeight="1">
      <c r="A16" s="492" t="s">
        <v>374</v>
      </c>
      <c r="B16" s="240" t="s">
        <v>243</v>
      </c>
      <c r="C16" s="241">
        <f t="shared" si="0"/>
        <v>136255</v>
      </c>
      <c r="D16" s="244"/>
      <c r="E16" s="245"/>
      <c r="F16" s="245"/>
      <c r="G16" s="245"/>
      <c r="H16" s="245"/>
      <c r="I16" s="245">
        <v>124255</v>
      </c>
      <c r="J16" s="245"/>
      <c r="K16" s="245">
        <v>12000</v>
      </c>
      <c r="L16" s="245"/>
      <c r="M16" s="245"/>
      <c r="N16" s="245"/>
      <c r="O16" s="245"/>
      <c r="P16" s="245"/>
      <c r="Q16" s="245"/>
      <c r="R16" s="245"/>
      <c r="S16" s="245"/>
      <c r="T16" s="245"/>
      <c r="U16" s="494"/>
      <c r="V16" s="14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ht="18" customHeight="1">
      <c r="A17" s="493" t="s">
        <v>357</v>
      </c>
      <c r="B17" s="243" t="s">
        <v>358</v>
      </c>
      <c r="C17" s="241">
        <f t="shared" si="0"/>
        <v>150000000</v>
      </c>
      <c r="D17" s="244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>
        <v>150000000</v>
      </c>
      <c r="T17" s="245"/>
      <c r="U17" s="494"/>
      <c r="V17" s="14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ht="18" customHeight="1">
      <c r="A18" s="492" t="s">
        <v>375</v>
      </c>
      <c r="B18" s="240" t="s">
        <v>376</v>
      </c>
      <c r="C18" s="241">
        <f t="shared" si="0"/>
        <v>4542824</v>
      </c>
      <c r="D18" s="244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>
        <v>4542824</v>
      </c>
      <c r="Q18" s="245"/>
      <c r="R18" s="245"/>
      <c r="S18" s="245"/>
      <c r="T18" s="245"/>
      <c r="U18" s="494"/>
      <c r="V18" s="14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ht="18" customHeight="1">
      <c r="A19" s="492" t="s">
        <v>25</v>
      </c>
      <c r="B19" s="240" t="s">
        <v>377</v>
      </c>
      <c r="C19" s="633">
        <f t="shared" si="0"/>
        <v>0</v>
      </c>
      <c r="D19" s="244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494"/>
      <c r="V19" s="14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8" customHeight="1">
      <c r="A20" s="492" t="s">
        <v>26</v>
      </c>
      <c r="B20" s="240" t="s">
        <v>224</v>
      </c>
      <c r="C20" s="241">
        <f t="shared" si="0"/>
        <v>56000000</v>
      </c>
      <c r="D20" s="244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>
        <v>56000000</v>
      </c>
      <c r="U20" s="494"/>
      <c r="V20" s="14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8" customHeight="1">
      <c r="A21" s="493" t="s">
        <v>27</v>
      </c>
      <c r="B21" s="243" t="s">
        <v>415</v>
      </c>
      <c r="C21" s="241">
        <f t="shared" si="0"/>
        <v>75547886</v>
      </c>
      <c r="D21" s="244"/>
      <c r="E21" s="245"/>
      <c r="F21" s="245"/>
      <c r="G21" s="245"/>
      <c r="H21" s="245">
        <v>12411800</v>
      </c>
      <c r="I21" s="245"/>
      <c r="J21" s="245"/>
      <c r="K21" s="245">
        <v>10911590</v>
      </c>
      <c r="L21" s="245">
        <v>27040000</v>
      </c>
      <c r="M21" s="245"/>
      <c r="N21" s="245">
        <v>25184496</v>
      </c>
      <c r="O21" s="245"/>
      <c r="P21" s="245"/>
      <c r="Q21" s="245"/>
      <c r="R21" s="245"/>
      <c r="S21" s="245"/>
      <c r="T21" s="245"/>
      <c r="U21" s="494"/>
      <c r="V21" s="14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18" customHeight="1">
      <c r="A22" s="492" t="s">
        <v>381</v>
      </c>
      <c r="B22" s="240" t="s">
        <v>382</v>
      </c>
      <c r="C22" s="241">
        <f t="shared" si="0"/>
        <v>67299946</v>
      </c>
      <c r="D22" s="244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>
        <v>67299946</v>
      </c>
      <c r="T22" s="245"/>
      <c r="U22" s="494"/>
      <c r="V22" s="14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8" customHeight="1">
      <c r="A23" s="492" t="s">
        <v>383</v>
      </c>
      <c r="B23" s="240" t="s">
        <v>227</v>
      </c>
      <c r="C23" s="633">
        <f t="shared" si="0"/>
        <v>0</v>
      </c>
      <c r="D23" s="244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494"/>
      <c r="V23" s="14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18" customHeight="1">
      <c r="A24" s="492" t="s">
        <v>386</v>
      </c>
      <c r="B24" s="240" t="s">
        <v>230</v>
      </c>
      <c r="C24" s="241">
        <f t="shared" si="0"/>
        <v>8421440</v>
      </c>
      <c r="D24" s="244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>
        <v>8421440</v>
      </c>
      <c r="R24" s="245"/>
      <c r="S24" s="245"/>
      <c r="T24" s="245"/>
      <c r="U24" s="494"/>
      <c r="V24" s="14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18" customHeight="1">
      <c r="A25" s="492" t="s">
        <v>387</v>
      </c>
      <c r="B25" s="240" t="s">
        <v>231</v>
      </c>
      <c r="C25" s="241">
        <f t="shared" si="0"/>
        <v>810000</v>
      </c>
      <c r="D25" s="244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>
        <v>810000</v>
      </c>
      <c r="Q25" s="245"/>
      <c r="R25" s="245"/>
      <c r="S25" s="245"/>
      <c r="T25" s="245"/>
      <c r="U25" s="494"/>
      <c r="V25" s="14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8" customHeight="1">
      <c r="A26" s="492" t="s">
        <v>388</v>
      </c>
      <c r="B26" s="240" t="s">
        <v>28</v>
      </c>
      <c r="C26" s="633">
        <f t="shared" si="0"/>
        <v>0</v>
      </c>
      <c r="D26" s="244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494"/>
      <c r="V26" s="14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18" customHeight="1">
      <c r="A27" s="492" t="s">
        <v>685</v>
      </c>
      <c r="B27" s="240" t="s">
        <v>686</v>
      </c>
      <c r="C27" s="241">
        <f t="shared" si="0"/>
        <v>300000</v>
      </c>
      <c r="D27" s="244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>
        <v>300000</v>
      </c>
      <c r="T27" s="245"/>
      <c r="U27" s="494"/>
      <c r="V27" s="14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18" customHeight="1">
      <c r="A28" s="401" t="s">
        <v>593</v>
      </c>
      <c r="B28" s="263" t="s">
        <v>238</v>
      </c>
      <c r="C28" s="241">
        <f t="shared" si="0"/>
        <v>140669589</v>
      </c>
      <c r="D28" s="244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>
        <v>140669589</v>
      </c>
      <c r="T28" s="245"/>
      <c r="U28" s="494"/>
      <c r="V28" s="14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18" customHeight="1">
      <c r="A29" s="492">
        <v>107060</v>
      </c>
      <c r="B29" s="240" t="s">
        <v>241</v>
      </c>
      <c r="C29" s="241">
        <f t="shared" si="0"/>
        <v>716093</v>
      </c>
      <c r="D29" s="244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>
        <v>527295</v>
      </c>
      <c r="Q29" s="245">
        <v>188798</v>
      </c>
      <c r="R29" s="245"/>
      <c r="S29" s="245"/>
      <c r="T29" s="245"/>
      <c r="U29" s="494"/>
      <c r="V29" s="14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ht="18" customHeight="1">
      <c r="A30" s="493" t="s">
        <v>30</v>
      </c>
      <c r="B30" s="243" t="s">
        <v>31</v>
      </c>
      <c r="C30" s="241">
        <f t="shared" si="0"/>
        <v>3659852027</v>
      </c>
      <c r="D30" s="244"/>
      <c r="E30" s="245">
        <v>1100000000</v>
      </c>
      <c r="F30" s="245">
        <v>2500000000</v>
      </c>
      <c r="G30" s="245">
        <v>59852027</v>
      </c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494"/>
      <c r="V30" s="14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ht="18" customHeight="1">
      <c r="A31" s="493" t="s">
        <v>32</v>
      </c>
      <c r="B31" s="243" t="s">
        <v>33</v>
      </c>
      <c r="C31" s="241">
        <f t="shared" si="0"/>
        <v>2628045750</v>
      </c>
      <c r="D31" s="244"/>
      <c r="E31" s="245"/>
      <c r="F31" s="245"/>
      <c r="G31" s="245"/>
      <c r="H31" s="245"/>
      <c r="I31" s="245"/>
      <c r="J31" s="245"/>
      <c r="K31" s="245"/>
      <c r="L31" s="245"/>
      <c r="M31" s="245">
        <v>16255750</v>
      </c>
      <c r="N31" s="245"/>
      <c r="O31" s="245"/>
      <c r="P31" s="245"/>
      <c r="Q31" s="245"/>
      <c r="R31" s="245"/>
      <c r="S31" s="245"/>
      <c r="T31" s="245"/>
      <c r="U31" s="494">
        <v>2611790000</v>
      </c>
      <c r="V31" s="14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ht="18" customHeight="1">
      <c r="A32" s="493"/>
      <c r="B32" s="246" t="s">
        <v>487</v>
      </c>
      <c r="C32" s="247">
        <f>SUM(C11:C31)</f>
        <v>11719441125</v>
      </c>
      <c r="D32" s="247">
        <f aca="true" t="shared" si="1" ref="D32:U32">SUM(D11:D31)</f>
        <v>2395762783</v>
      </c>
      <c r="E32" s="247">
        <f t="shared" si="1"/>
        <v>1100000000</v>
      </c>
      <c r="F32" s="247">
        <f t="shared" si="1"/>
        <v>2500000000</v>
      </c>
      <c r="G32" s="247">
        <f t="shared" si="1"/>
        <v>59852027</v>
      </c>
      <c r="H32" s="247">
        <f t="shared" si="1"/>
        <v>41251089</v>
      </c>
      <c r="I32" s="247">
        <f t="shared" si="1"/>
        <v>187255</v>
      </c>
      <c r="J32" s="487">
        <f t="shared" si="1"/>
        <v>0</v>
      </c>
      <c r="K32" s="247">
        <f t="shared" si="1"/>
        <v>11416090</v>
      </c>
      <c r="L32" s="247">
        <f t="shared" si="1"/>
        <v>27040000</v>
      </c>
      <c r="M32" s="247">
        <f t="shared" si="1"/>
        <v>20638215</v>
      </c>
      <c r="N32" s="247">
        <f t="shared" si="1"/>
        <v>35311777</v>
      </c>
      <c r="O32" s="247">
        <f t="shared" si="1"/>
        <v>62867298</v>
      </c>
      <c r="P32" s="247">
        <f t="shared" si="1"/>
        <v>5880119</v>
      </c>
      <c r="Q32" s="247">
        <f t="shared" si="1"/>
        <v>8610238</v>
      </c>
      <c r="R32" s="247">
        <f t="shared" si="1"/>
        <v>13337450</v>
      </c>
      <c r="S32" s="247">
        <f t="shared" si="1"/>
        <v>998269535</v>
      </c>
      <c r="T32" s="247">
        <f t="shared" si="1"/>
        <v>60318635</v>
      </c>
      <c r="U32" s="495">
        <f t="shared" si="1"/>
        <v>4378698614</v>
      </c>
      <c r="V32" s="14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ht="18" customHeight="1">
      <c r="A33" s="493"/>
      <c r="B33" s="248" t="s">
        <v>486</v>
      </c>
      <c r="C33" s="241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496"/>
      <c r="V33" s="14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ht="18" customHeight="1">
      <c r="A34" s="492" t="s">
        <v>411</v>
      </c>
      <c r="B34" s="240" t="s">
        <v>367</v>
      </c>
      <c r="C34" s="241">
        <f>D34+E34+F34+G34+H34+I34+J34+K34+L34+M34+N34+P34+Q34+R34+S34+T34+U34+O34</f>
        <v>29998083</v>
      </c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>
        <v>29998083</v>
      </c>
      <c r="U34" s="496"/>
      <c r="V34" s="14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ht="18" customHeight="1">
      <c r="A35" s="492" t="s">
        <v>396</v>
      </c>
      <c r="B35" s="250" t="s">
        <v>327</v>
      </c>
      <c r="C35" s="241">
        <f aca="true" t="shared" si="2" ref="C35:C40">D35+E35+F35+G35+H35+I35+J35+K35+L35+M35+N35+P35+Q35+R35+S35+T35+U35+O35</f>
        <v>5708017</v>
      </c>
      <c r="D35" s="249"/>
      <c r="E35" s="249"/>
      <c r="F35" s="249"/>
      <c r="G35" s="249"/>
      <c r="H35" s="245">
        <v>5708017</v>
      </c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496"/>
      <c r="V35" s="14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ht="18" customHeight="1">
      <c r="A36" s="492" t="s">
        <v>687</v>
      </c>
      <c r="B36" s="250" t="s">
        <v>688</v>
      </c>
      <c r="C36" s="241">
        <f t="shared" si="2"/>
        <v>7500000</v>
      </c>
      <c r="D36" s="249"/>
      <c r="E36" s="249"/>
      <c r="F36" s="249"/>
      <c r="G36" s="249"/>
      <c r="H36" s="245"/>
      <c r="I36" s="249"/>
      <c r="J36" s="249"/>
      <c r="K36" s="249"/>
      <c r="L36" s="249"/>
      <c r="M36" s="249"/>
      <c r="N36" s="249"/>
      <c r="O36" s="249"/>
      <c r="P36" s="249">
        <v>7500000</v>
      </c>
      <c r="Q36" s="249"/>
      <c r="R36" s="249"/>
      <c r="S36" s="249"/>
      <c r="T36" s="249"/>
      <c r="U36" s="496"/>
      <c r="V36" s="14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ht="18" customHeight="1">
      <c r="A37" s="492" t="s">
        <v>391</v>
      </c>
      <c r="B37" s="240" t="s">
        <v>248</v>
      </c>
      <c r="C37" s="241">
        <f t="shared" si="2"/>
        <v>88000</v>
      </c>
      <c r="D37" s="249"/>
      <c r="E37" s="249"/>
      <c r="F37" s="249"/>
      <c r="G37" s="249"/>
      <c r="H37" s="245"/>
      <c r="I37" s="249"/>
      <c r="J37" s="249"/>
      <c r="K37" s="249">
        <v>88000</v>
      </c>
      <c r="L37" s="249"/>
      <c r="M37" s="249"/>
      <c r="N37" s="249"/>
      <c r="O37" s="249"/>
      <c r="P37" s="249"/>
      <c r="Q37" s="249"/>
      <c r="R37" s="249"/>
      <c r="S37" s="249"/>
      <c r="T37" s="249"/>
      <c r="U37" s="496"/>
      <c r="V37" s="14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ht="18" customHeight="1">
      <c r="A38" s="492" t="s">
        <v>649</v>
      </c>
      <c r="B38" s="497" t="s">
        <v>684</v>
      </c>
      <c r="C38" s="241">
        <f t="shared" si="2"/>
        <v>500000</v>
      </c>
      <c r="D38" s="249"/>
      <c r="E38" s="249"/>
      <c r="F38" s="249"/>
      <c r="G38" s="249"/>
      <c r="H38" s="245"/>
      <c r="I38" s="249"/>
      <c r="J38" s="249"/>
      <c r="K38" s="249"/>
      <c r="L38" s="249"/>
      <c r="M38" s="249"/>
      <c r="N38" s="249"/>
      <c r="O38" s="249"/>
      <c r="P38" s="249">
        <v>500000</v>
      </c>
      <c r="Q38" s="249"/>
      <c r="R38" s="249"/>
      <c r="S38" s="249"/>
      <c r="T38" s="249"/>
      <c r="U38" s="496"/>
      <c r="V38" s="14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ht="18" customHeight="1">
      <c r="A39" s="492" t="s">
        <v>400</v>
      </c>
      <c r="B39" s="240" t="s">
        <v>250</v>
      </c>
      <c r="C39" s="241">
        <f t="shared" si="2"/>
        <v>150000</v>
      </c>
      <c r="D39" s="249"/>
      <c r="E39" s="249"/>
      <c r="F39" s="249"/>
      <c r="G39" s="249"/>
      <c r="H39" s="245"/>
      <c r="I39" s="249"/>
      <c r="J39" s="249"/>
      <c r="K39" s="249"/>
      <c r="L39" s="249"/>
      <c r="M39" s="249"/>
      <c r="N39" s="249"/>
      <c r="O39" s="249"/>
      <c r="P39" s="249"/>
      <c r="Q39" s="249">
        <v>150000</v>
      </c>
      <c r="R39" s="249"/>
      <c r="S39" s="249"/>
      <c r="T39" s="249"/>
      <c r="U39" s="496"/>
      <c r="V39" s="14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s="407" customFormat="1" ht="30">
      <c r="A40" s="498" t="s">
        <v>410</v>
      </c>
      <c r="B40" s="402" t="s">
        <v>366</v>
      </c>
      <c r="C40" s="633">
        <f t="shared" si="2"/>
        <v>0</v>
      </c>
      <c r="D40" s="403"/>
      <c r="E40" s="403"/>
      <c r="F40" s="403"/>
      <c r="G40" s="403"/>
      <c r="H40" s="404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99"/>
      <c r="V40" s="405"/>
      <c r="W40" s="406"/>
      <c r="X40" s="406"/>
      <c r="Y40" s="406"/>
      <c r="Z40" s="406"/>
      <c r="AA40" s="406"/>
      <c r="AB40" s="406"/>
      <c r="AC40" s="406"/>
      <c r="AD40" s="406"/>
      <c r="AE40" s="406"/>
      <c r="AF40" s="406"/>
      <c r="AG40" s="406"/>
    </row>
    <row r="41" spans="1:33" s="69" customFormat="1" ht="18" customHeight="1">
      <c r="A41" s="500"/>
      <c r="B41" s="251" t="s">
        <v>488</v>
      </c>
      <c r="C41" s="247">
        <f>SUM(C33:C40)</f>
        <v>43944100</v>
      </c>
      <c r="D41" s="487">
        <f aca="true" t="shared" si="3" ref="D41:U41">SUM(D33:D40)</f>
        <v>0</v>
      </c>
      <c r="E41" s="487">
        <f t="shared" si="3"/>
        <v>0</v>
      </c>
      <c r="F41" s="487">
        <f t="shared" si="3"/>
        <v>0</v>
      </c>
      <c r="G41" s="487">
        <f t="shared" si="3"/>
        <v>0</v>
      </c>
      <c r="H41" s="252">
        <f t="shared" si="3"/>
        <v>5708017</v>
      </c>
      <c r="I41" s="487">
        <f t="shared" si="3"/>
        <v>0</v>
      </c>
      <c r="J41" s="487">
        <f t="shared" si="3"/>
        <v>0</v>
      </c>
      <c r="K41" s="252">
        <f t="shared" si="3"/>
        <v>88000</v>
      </c>
      <c r="L41" s="487">
        <f t="shared" si="3"/>
        <v>0</v>
      </c>
      <c r="M41" s="487">
        <f t="shared" si="3"/>
        <v>0</v>
      </c>
      <c r="N41" s="487">
        <f t="shared" si="3"/>
        <v>0</v>
      </c>
      <c r="O41" s="487">
        <f t="shared" si="3"/>
        <v>0</v>
      </c>
      <c r="P41" s="253">
        <f t="shared" si="3"/>
        <v>8000000</v>
      </c>
      <c r="Q41" s="252">
        <f t="shared" si="3"/>
        <v>150000</v>
      </c>
      <c r="R41" s="487">
        <f t="shared" si="3"/>
        <v>0</v>
      </c>
      <c r="S41" s="487">
        <f t="shared" si="3"/>
        <v>0</v>
      </c>
      <c r="T41" s="252">
        <f t="shared" si="3"/>
        <v>29998083</v>
      </c>
      <c r="U41" s="501">
        <f t="shared" si="3"/>
        <v>0</v>
      </c>
      <c r="V41" s="254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</row>
    <row r="42" spans="1:33" ht="18" customHeight="1">
      <c r="A42" s="689" t="s">
        <v>35</v>
      </c>
      <c r="B42" s="690"/>
      <c r="C42" s="256">
        <f>+C41+C32</f>
        <v>11763385225</v>
      </c>
      <c r="D42" s="256">
        <f aca="true" t="shared" si="4" ref="D42:U42">+D41+D32</f>
        <v>2395762783</v>
      </c>
      <c r="E42" s="256">
        <f t="shared" si="4"/>
        <v>1100000000</v>
      </c>
      <c r="F42" s="256">
        <f t="shared" si="4"/>
        <v>2500000000</v>
      </c>
      <c r="G42" s="256">
        <f t="shared" si="4"/>
        <v>59852027</v>
      </c>
      <c r="H42" s="256">
        <f t="shared" si="4"/>
        <v>46959106</v>
      </c>
      <c r="I42" s="256">
        <f t="shared" si="4"/>
        <v>187255</v>
      </c>
      <c r="J42" s="488">
        <f t="shared" si="4"/>
        <v>0</v>
      </c>
      <c r="K42" s="256">
        <f t="shared" si="4"/>
        <v>11504090</v>
      </c>
      <c r="L42" s="256">
        <f t="shared" si="4"/>
        <v>27040000</v>
      </c>
      <c r="M42" s="256">
        <f t="shared" si="4"/>
        <v>20638215</v>
      </c>
      <c r="N42" s="256">
        <f t="shared" si="4"/>
        <v>35311777</v>
      </c>
      <c r="O42" s="256">
        <f t="shared" si="4"/>
        <v>62867298</v>
      </c>
      <c r="P42" s="256">
        <f t="shared" si="4"/>
        <v>13880119</v>
      </c>
      <c r="Q42" s="256">
        <f t="shared" si="4"/>
        <v>8760238</v>
      </c>
      <c r="R42" s="256">
        <f t="shared" si="4"/>
        <v>13337450</v>
      </c>
      <c r="S42" s="256">
        <f t="shared" si="4"/>
        <v>998269535</v>
      </c>
      <c r="T42" s="256">
        <f t="shared" si="4"/>
        <v>90316718</v>
      </c>
      <c r="U42" s="502">
        <f t="shared" si="4"/>
        <v>4378698614</v>
      </c>
      <c r="V42" s="14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22" s="258" customFormat="1" ht="18" customHeight="1">
      <c r="A43" s="689" t="s">
        <v>484</v>
      </c>
      <c r="B43" s="690"/>
      <c r="C43" s="247">
        <f>D43+E43+F43+G43+H43+I43+J43+K43+L43+M43+N43+P43+Q43+R43+S43+T43+U43</f>
        <v>430071397</v>
      </c>
      <c r="D43" s="257"/>
      <c r="E43" s="257"/>
      <c r="F43" s="257"/>
      <c r="G43" s="257"/>
      <c r="H43" s="257">
        <v>9990851</v>
      </c>
      <c r="I43" s="257"/>
      <c r="J43" s="257">
        <v>240516000</v>
      </c>
      <c r="K43" s="257">
        <v>65951000</v>
      </c>
      <c r="L43" s="257">
        <v>22538000</v>
      </c>
      <c r="M43" s="257"/>
      <c r="N43" s="257"/>
      <c r="O43" s="257"/>
      <c r="P43" s="257">
        <v>5045791</v>
      </c>
      <c r="Q43" s="257">
        <v>150000</v>
      </c>
      <c r="R43" s="489">
        <v>0</v>
      </c>
      <c r="S43" s="257"/>
      <c r="T43" s="257"/>
      <c r="U43" s="503">
        <v>85879755</v>
      </c>
      <c r="V43" s="14"/>
    </row>
    <row r="44" spans="1:22" s="258" customFormat="1" ht="18" customHeight="1">
      <c r="A44" s="689" t="s">
        <v>485</v>
      </c>
      <c r="B44" s="690"/>
      <c r="C44" s="259">
        <v>0</v>
      </c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503"/>
      <c r="V44" s="14"/>
    </row>
    <row r="45" spans="1:22" s="260" customFormat="1" ht="18" customHeight="1" thickBot="1">
      <c r="A45" s="685" t="s">
        <v>39</v>
      </c>
      <c r="B45" s="686"/>
      <c r="C45" s="504">
        <f>SUM(C42:C44)</f>
        <v>12193456622</v>
      </c>
      <c r="D45" s="504">
        <f aca="true" t="shared" si="5" ref="D45:U45">SUM(D42:D44)</f>
        <v>2395762783</v>
      </c>
      <c r="E45" s="504">
        <f t="shared" si="5"/>
        <v>1100000000</v>
      </c>
      <c r="F45" s="504">
        <f t="shared" si="5"/>
        <v>2500000000</v>
      </c>
      <c r="G45" s="504">
        <f t="shared" si="5"/>
        <v>59852027</v>
      </c>
      <c r="H45" s="504">
        <f t="shared" si="5"/>
        <v>56949957</v>
      </c>
      <c r="I45" s="504">
        <f t="shared" si="5"/>
        <v>187255</v>
      </c>
      <c r="J45" s="504">
        <f t="shared" si="5"/>
        <v>240516000</v>
      </c>
      <c r="K45" s="504">
        <f t="shared" si="5"/>
        <v>77455090</v>
      </c>
      <c r="L45" s="504">
        <f t="shared" si="5"/>
        <v>49578000</v>
      </c>
      <c r="M45" s="504">
        <f t="shared" si="5"/>
        <v>20638215</v>
      </c>
      <c r="N45" s="504">
        <f t="shared" si="5"/>
        <v>35311777</v>
      </c>
      <c r="O45" s="504">
        <f t="shared" si="5"/>
        <v>62867298</v>
      </c>
      <c r="P45" s="504">
        <f t="shared" si="5"/>
        <v>18925910</v>
      </c>
      <c r="Q45" s="504">
        <f t="shared" si="5"/>
        <v>8910238</v>
      </c>
      <c r="R45" s="504">
        <f t="shared" si="5"/>
        <v>13337450</v>
      </c>
      <c r="S45" s="504">
        <f t="shared" si="5"/>
        <v>998269535</v>
      </c>
      <c r="T45" s="504">
        <f t="shared" si="5"/>
        <v>90316718</v>
      </c>
      <c r="U45" s="505">
        <f t="shared" si="5"/>
        <v>4464578369</v>
      </c>
      <c r="V45" s="14"/>
    </row>
    <row r="46" ht="13.5" thickTop="1"/>
    <row r="53" ht="12.75">
      <c r="C53" s="9" t="s">
        <v>17</v>
      </c>
    </row>
  </sheetData>
  <sheetProtection/>
  <mergeCells count="16">
    <mergeCell ref="E7:G7"/>
    <mergeCell ref="H7:Q7"/>
    <mergeCell ref="R7:T7"/>
    <mergeCell ref="U7:U8"/>
    <mergeCell ref="A7:A9"/>
    <mergeCell ref="B7:B9"/>
    <mergeCell ref="A45:B45"/>
    <mergeCell ref="A2:U2"/>
    <mergeCell ref="A3:U3"/>
    <mergeCell ref="A4:U4"/>
    <mergeCell ref="A42:B42"/>
    <mergeCell ref="A43:B43"/>
    <mergeCell ref="A44:B44"/>
    <mergeCell ref="A5:U5"/>
    <mergeCell ref="C7:C8"/>
    <mergeCell ref="D7:D8"/>
  </mergeCells>
  <printOptions horizontalCentered="1"/>
  <pageMargins left="0" right="0" top="0.7086614173228347" bottom="0.7480314960629921" header="0.3937007874015748" footer="0.3937007874015748"/>
  <pageSetup horizontalDpi="600" verticalDpi="600" orientation="landscape" paperSize="8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88"/>
  <sheetViews>
    <sheetView workbookViewId="0" topLeftCell="A1">
      <selection activeCell="F22" sqref="F22"/>
    </sheetView>
  </sheetViews>
  <sheetFormatPr defaultColWidth="9.00390625" defaultRowHeight="12.75"/>
  <cols>
    <col min="1" max="1" width="5.625" style="386" customWidth="1"/>
    <col min="2" max="2" width="35.00390625" style="386" customWidth="1"/>
    <col min="3" max="9" width="20.75390625" style="386" customWidth="1"/>
    <col min="10" max="10" width="10.875" style="386" bestFit="1" customWidth="1"/>
    <col min="11" max="12" width="7.75390625" style="386" customWidth="1"/>
    <col min="13" max="16384" width="9.125" style="386" customWidth="1"/>
  </cols>
  <sheetData>
    <row r="1" spans="1:9" ht="12">
      <c r="A1" s="385" t="s">
        <v>1</v>
      </c>
      <c r="I1" s="396" t="s">
        <v>103</v>
      </c>
    </row>
    <row r="2" ht="12">
      <c r="A2" s="385"/>
    </row>
    <row r="3" spans="1:12" ht="12">
      <c r="A3" s="704" t="s">
        <v>569</v>
      </c>
      <c r="B3" s="704"/>
      <c r="C3" s="704"/>
      <c r="D3" s="704"/>
      <c r="E3" s="704"/>
      <c r="F3" s="704"/>
      <c r="G3" s="704"/>
      <c r="H3" s="704"/>
      <c r="I3" s="704"/>
      <c r="J3" s="387"/>
      <c r="K3" s="387"/>
      <c r="L3" s="387"/>
    </row>
    <row r="4" spans="1:10" ht="12">
      <c r="A4" s="705" t="s">
        <v>105</v>
      </c>
      <c r="B4" s="705"/>
      <c r="C4" s="705"/>
      <c r="D4" s="705"/>
      <c r="E4" s="705"/>
      <c r="F4" s="705"/>
      <c r="G4" s="705"/>
      <c r="H4" s="705"/>
      <c r="I4" s="705"/>
      <c r="J4" s="388"/>
    </row>
    <row r="5" spans="1:10" ht="12">
      <c r="A5" s="706" t="s">
        <v>104</v>
      </c>
      <c r="B5" s="706"/>
      <c r="C5" s="706"/>
      <c r="D5" s="706"/>
      <c r="E5" s="706"/>
      <c r="F5" s="706"/>
      <c r="G5" s="706"/>
      <c r="H5" s="706"/>
      <c r="I5" s="706"/>
      <c r="J5" s="388"/>
    </row>
    <row r="6" spans="1:10" ht="12">
      <c r="A6" s="706" t="s">
        <v>827</v>
      </c>
      <c r="B6" s="706"/>
      <c r="C6" s="706"/>
      <c r="D6" s="706"/>
      <c r="E6" s="706"/>
      <c r="F6" s="706"/>
      <c r="G6" s="706"/>
      <c r="H6" s="706"/>
      <c r="I6" s="706"/>
      <c r="J6" s="388"/>
    </row>
    <row r="7" spans="1:10" ht="12.75" thickBot="1">
      <c r="A7" s="389"/>
      <c r="B7" s="389"/>
      <c r="C7" s="389"/>
      <c r="D7" s="389"/>
      <c r="E7" s="389"/>
      <c r="F7" s="389"/>
      <c r="G7" s="389"/>
      <c r="H7" s="389"/>
      <c r="I7" s="389"/>
      <c r="J7" s="388"/>
    </row>
    <row r="8" spans="1:11" ht="13.5" customHeight="1" thickTop="1">
      <c r="A8" s="707" t="s">
        <v>40</v>
      </c>
      <c r="B8" s="710" t="s">
        <v>491</v>
      </c>
      <c r="C8" s="718" t="s">
        <v>492</v>
      </c>
      <c r="D8" s="713" t="s">
        <v>254</v>
      </c>
      <c r="E8" s="714"/>
      <c r="F8" s="714"/>
      <c r="G8" s="715"/>
      <c r="H8" s="716" t="s">
        <v>216</v>
      </c>
      <c r="I8" s="717"/>
      <c r="J8" s="396"/>
      <c r="K8" s="396"/>
    </row>
    <row r="9" spans="1:11" ht="25.5" customHeight="1">
      <c r="A9" s="708"/>
      <c r="B9" s="711"/>
      <c r="C9" s="719"/>
      <c r="D9" s="604" t="s">
        <v>288</v>
      </c>
      <c r="E9" s="606" t="s">
        <v>493</v>
      </c>
      <c r="F9" s="604" t="s">
        <v>290</v>
      </c>
      <c r="G9" s="604" t="s">
        <v>801</v>
      </c>
      <c r="H9" s="605" t="s">
        <v>107</v>
      </c>
      <c r="I9" s="634" t="s">
        <v>108</v>
      </c>
      <c r="J9" s="396"/>
      <c r="K9" s="396"/>
    </row>
    <row r="10" spans="1:9" s="211" customFormat="1" ht="12.75" thickBot="1">
      <c r="A10" s="709"/>
      <c r="B10" s="712"/>
      <c r="C10" s="397" t="s">
        <v>826</v>
      </c>
      <c r="D10" s="397" t="s">
        <v>826</v>
      </c>
      <c r="E10" s="397" t="s">
        <v>826</v>
      </c>
      <c r="F10" s="397" t="s">
        <v>826</v>
      </c>
      <c r="G10" s="397" t="s">
        <v>826</v>
      </c>
      <c r="H10" s="397" t="s">
        <v>826</v>
      </c>
      <c r="I10" s="520" t="s">
        <v>826</v>
      </c>
    </row>
    <row r="11" spans="1:11" ht="18" customHeight="1" thickTop="1">
      <c r="A11" s="532">
        <v>1</v>
      </c>
      <c r="B11" s="515" t="s">
        <v>109</v>
      </c>
      <c r="C11" s="507">
        <f>SUM(D11+E11+F11+G11+H11+I11)</f>
        <v>682690609</v>
      </c>
      <c r="D11" s="508">
        <v>474043626</v>
      </c>
      <c r="E11" s="508">
        <v>72121988</v>
      </c>
      <c r="F11" s="508">
        <v>110547127</v>
      </c>
      <c r="G11" s="523">
        <v>0</v>
      </c>
      <c r="H11" s="509">
        <v>25977868</v>
      </c>
      <c r="I11" s="527">
        <v>0</v>
      </c>
      <c r="J11" s="396"/>
      <c r="K11" s="396"/>
    </row>
    <row r="12" spans="1:11" ht="18" customHeight="1">
      <c r="A12" s="533"/>
      <c r="B12" s="516"/>
      <c r="C12" s="510"/>
      <c r="D12" s="511"/>
      <c r="E12" s="511"/>
      <c r="F12" s="511"/>
      <c r="G12" s="511"/>
      <c r="H12" s="511"/>
      <c r="I12" s="528"/>
      <c r="J12" s="396"/>
      <c r="K12" s="396"/>
    </row>
    <row r="13" spans="1:11" ht="18" customHeight="1">
      <c r="A13" s="534">
        <v>2</v>
      </c>
      <c r="B13" s="517" t="s">
        <v>199</v>
      </c>
      <c r="C13" s="507">
        <f>SUM(D13+E13+F13+G13+H13+I13)</f>
        <v>2408657410</v>
      </c>
      <c r="D13" s="507">
        <v>1281409004</v>
      </c>
      <c r="E13" s="507">
        <v>218142268</v>
      </c>
      <c r="F13" s="507">
        <v>825702292</v>
      </c>
      <c r="G13" s="507">
        <v>61024841</v>
      </c>
      <c r="H13" s="507">
        <v>22379005</v>
      </c>
      <c r="I13" s="529">
        <v>0</v>
      </c>
      <c r="J13" s="396"/>
      <c r="K13" s="396"/>
    </row>
    <row r="14" spans="1:11" ht="18" customHeight="1">
      <c r="A14" s="535"/>
      <c r="B14" s="516"/>
      <c r="C14" s="510"/>
      <c r="D14" s="510"/>
      <c r="E14" s="510"/>
      <c r="F14" s="510"/>
      <c r="G14" s="510"/>
      <c r="H14" s="510"/>
      <c r="I14" s="528"/>
      <c r="J14" s="396"/>
      <c r="K14" s="396"/>
    </row>
    <row r="15" spans="1:11" ht="18" customHeight="1">
      <c r="A15" s="534">
        <v>3</v>
      </c>
      <c r="B15" s="517" t="s">
        <v>110</v>
      </c>
      <c r="C15" s="507">
        <f>SUM(D15+E15+F15+G15+H15+I15)</f>
        <v>22158217</v>
      </c>
      <c r="D15" s="507">
        <v>11805000</v>
      </c>
      <c r="E15" s="507">
        <v>1819000</v>
      </c>
      <c r="F15" s="507">
        <v>6558541</v>
      </c>
      <c r="G15" s="507">
        <v>1475676</v>
      </c>
      <c r="H15" s="507">
        <v>500000</v>
      </c>
      <c r="I15" s="529">
        <v>0</v>
      </c>
      <c r="J15" s="396"/>
      <c r="K15" s="396"/>
    </row>
    <row r="16" spans="1:11" ht="18" customHeight="1">
      <c r="A16" s="535"/>
      <c r="B16" s="516"/>
      <c r="C16" s="510"/>
      <c r="D16" s="510"/>
      <c r="E16" s="510"/>
      <c r="F16" s="510"/>
      <c r="G16" s="510"/>
      <c r="H16" s="510"/>
      <c r="I16" s="528"/>
      <c r="J16" s="396"/>
      <c r="K16" s="396"/>
    </row>
    <row r="17" spans="1:11" ht="18" customHeight="1" thickBot="1">
      <c r="A17" s="536">
        <v>4</v>
      </c>
      <c r="B17" s="518" t="s">
        <v>568</v>
      </c>
      <c r="C17" s="512">
        <f>SUM(D17+E17+F17+G17+H17+I17)</f>
        <v>10254900</v>
      </c>
      <c r="D17" s="513">
        <v>5458000</v>
      </c>
      <c r="E17" s="513">
        <v>846000</v>
      </c>
      <c r="F17" s="513">
        <v>2268119</v>
      </c>
      <c r="G17" s="513">
        <v>366781</v>
      </c>
      <c r="H17" s="513">
        <v>1316000</v>
      </c>
      <c r="I17" s="530">
        <v>0</v>
      </c>
      <c r="J17" s="396"/>
      <c r="K17" s="396"/>
    </row>
    <row r="18" spans="1:11" ht="24.75" customHeight="1" thickBot="1" thickTop="1">
      <c r="A18" s="398"/>
      <c r="B18" s="519" t="s">
        <v>111</v>
      </c>
      <c r="C18" s="514">
        <f aca="true" t="shared" si="0" ref="C18:I18">C11+C13+C15+C17</f>
        <v>3123761136</v>
      </c>
      <c r="D18" s="514">
        <f t="shared" si="0"/>
        <v>1772715630</v>
      </c>
      <c r="E18" s="514">
        <f t="shared" si="0"/>
        <v>292929256</v>
      </c>
      <c r="F18" s="514">
        <f t="shared" si="0"/>
        <v>945076079</v>
      </c>
      <c r="G18" s="514">
        <f t="shared" si="0"/>
        <v>62867298</v>
      </c>
      <c r="H18" s="514">
        <f t="shared" si="0"/>
        <v>50172873</v>
      </c>
      <c r="I18" s="531">
        <f t="shared" si="0"/>
        <v>0</v>
      </c>
      <c r="J18" s="396"/>
      <c r="K18" s="396"/>
    </row>
    <row r="19" spans="3:11" ht="24.75" customHeight="1" thickTop="1">
      <c r="C19" s="396"/>
      <c r="D19" s="396"/>
      <c r="E19" s="396"/>
      <c r="F19" s="396"/>
      <c r="G19" s="396"/>
      <c r="H19" s="396"/>
      <c r="I19" s="396"/>
      <c r="J19" s="396"/>
      <c r="K19" s="396"/>
    </row>
    <row r="20" spans="3:11" ht="24.75" customHeight="1">
      <c r="C20" s="396"/>
      <c r="D20" s="396"/>
      <c r="E20" s="396"/>
      <c r="F20" s="396"/>
      <c r="G20" s="396"/>
      <c r="H20" s="396"/>
      <c r="I20" s="396"/>
      <c r="J20" s="396"/>
      <c r="K20" s="396"/>
    </row>
    <row r="21" spans="3:11" ht="24.75" customHeight="1">
      <c r="C21" s="396"/>
      <c r="D21" s="396"/>
      <c r="E21" s="396"/>
      <c r="F21" s="396"/>
      <c r="G21" s="396"/>
      <c r="H21" s="396"/>
      <c r="I21" s="396"/>
      <c r="J21" s="396"/>
      <c r="K21" s="396"/>
    </row>
    <row r="22" spans="3:11" ht="12">
      <c r="C22" s="396"/>
      <c r="D22" s="396"/>
      <c r="E22" s="396"/>
      <c r="F22" s="396"/>
      <c r="G22" s="396"/>
      <c r="H22" s="396"/>
      <c r="I22" s="396"/>
      <c r="J22" s="396"/>
      <c r="K22" s="396"/>
    </row>
    <row r="23" spans="3:11" ht="12">
      <c r="C23" s="396"/>
      <c r="D23" s="396"/>
      <c r="E23" s="396"/>
      <c r="F23" s="396"/>
      <c r="G23" s="396"/>
      <c r="H23" s="396"/>
      <c r="I23" s="396"/>
      <c r="J23" s="396"/>
      <c r="K23" s="396"/>
    </row>
    <row r="24" spans="3:11" ht="12">
      <c r="C24" s="396"/>
      <c r="D24" s="396"/>
      <c r="E24" s="396"/>
      <c r="F24" s="396"/>
      <c r="G24" s="396"/>
      <c r="H24" s="396"/>
      <c r="I24" s="396"/>
      <c r="J24" s="396"/>
      <c r="K24" s="396"/>
    </row>
    <row r="25" spans="3:11" ht="12">
      <c r="C25" s="396"/>
      <c r="D25" s="396"/>
      <c r="E25" s="396"/>
      <c r="F25" s="396"/>
      <c r="G25" s="396"/>
      <c r="H25" s="396"/>
      <c r="I25" s="396"/>
      <c r="J25" s="396"/>
      <c r="K25" s="396"/>
    </row>
    <row r="26" spans="3:11" ht="12">
      <c r="C26" s="396"/>
      <c r="D26" s="396"/>
      <c r="E26" s="396"/>
      <c r="F26" s="396"/>
      <c r="G26" s="396"/>
      <c r="H26" s="396"/>
      <c r="I26" s="396"/>
      <c r="J26" s="396"/>
      <c r="K26" s="396"/>
    </row>
    <row r="27" spans="3:11" ht="12">
      <c r="C27" s="396"/>
      <c r="D27" s="396"/>
      <c r="E27" s="396"/>
      <c r="F27" s="396"/>
      <c r="G27" s="396"/>
      <c r="H27" s="396"/>
      <c r="I27" s="396"/>
      <c r="J27" s="396"/>
      <c r="K27" s="396"/>
    </row>
    <row r="28" spans="3:11" ht="12">
      <c r="C28" s="396"/>
      <c r="D28" s="396"/>
      <c r="E28" s="396"/>
      <c r="F28" s="396"/>
      <c r="G28" s="396"/>
      <c r="H28" s="396"/>
      <c r="I28" s="396"/>
      <c r="J28" s="396"/>
      <c r="K28" s="396"/>
    </row>
    <row r="29" spans="3:11" ht="12">
      <c r="C29" s="396"/>
      <c r="D29" s="396"/>
      <c r="E29" s="396"/>
      <c r="F29" s="396"/>
      <c r="G29" s="396"/>
      <c r="H29" s="396"/>
      <c r="I29" s="396"/>
      <c r="J29" s="396"/>
      <c r="K29" s="396"/>
    </row>
    <row r="30" spans="3:11" ht="12">
      <c r="C30" s="396"/>
      <c r="D30" s="396"/>
      <c r="E30" s="396"/>
      <c r="F30" s="396"/>
      <c r="G30" s="396"/>
      <c r="H30" s="396"/>
      <c r="I30" s="396"/>
      <c r="J30" s="396"/>
      <c r="K30" s="396"/>
    </row>
    <row r="31" spans="3:11" ht="12">
      <c r="C31" s="396"/>
      <c r="D31" s="396"/>
      <c r="E31" s="396"/>
      <c r="F31" s="396"/>
      <c r="G31" s="396"/>
      <c r="H31" s="396"/>
      <c r="I31" s="396"/>
      <c r="J31" s="396"/>
      <c r="K31" s="396"/>
    </row>
    <row r="32" spans="3:11" ht="12">
      <c r="C32" s="396"/>
      <c r="D32" s="396"/>
      <c r="E32" s="396"/>
      <c r="F32" s="396"/>
      <c r="G32" s="396"/>
      <c r="H32" s="396"/>
      <c r="I32" s="396"/>
      <c r="J32" s="396"/>
      <c r="K32" s="396"/>
    </row>
    <row r="33" spans="3:11" ht="12">
      <c r="C33" s="396"/>
      <c r="D33" s="396"/>
      <c r="E33" s="396"/>
      <c r="F33" s="396"/>
      <c r="G33" s="396"/>
      <c r="H33" s="396"/>
      <c r="I33" s="396"/>
      <c r="J33" s="396"/>
      <c r="K33" s="396"/>
    </row>
    <row r="34" spans="3:11" ht="12">
      <c r="C34" s="396"/>
      <c r="D34" s="396"/>
      <c r="E34" s="396"/>
      <c r="F34" s="396"/>
      <c r="G34" s="396"/>
      <c r="H34" s="396"/>
      <c r="I34" s="396"/>
      <c r="J34" s="396"/>
      <c r="K34" s="396"/>
    </row>
    <row r="35" spans="3:11" ht="12">
      <c r="C35" s="396"/>
      <c r="D35" s="396"/>
      <c r="E35" s="396"/>
      <c r="F35" s="396"/>
      <c r="G35" s="396"/>
      <c r="H35" s="396"/>
      <c r="I35" s="396"/>
      <c r="J35" s="396"/>
      <c r="K35" s="396"/>
    </row>
    <row r="36" spans="3:11" ht="12">
      <c r="C36" s="396"/>
      <c r="D36" s="396"/>
      <c r="E36" s="396"/>
      <c r="F36" s="396"/>
      <c r="G36" s="396"/>
      <c r="H36" s="396"/>
      <c r="I36" s="396"/>
      <c r="J36" s="396"/>
      <c r="K36" s="396"/>
    </row>
    <row r="37" spans="3:11" ht="12">
      <c r="C37" s="396"/>
      <c r="D37" s="396"/>
      <c r="E37" s="396"/>
      <c r="F37" s="396"/>
      <c r="G37" s="396"/>
      <c r="H37" s="396"/>
      <c r="I37" s="396"/>
      <c r="J37" s="396"/>
      <c r="K37" s="396"/>
    </row>
    <row r="38" spans="3:11" ht="12">
      <c r="C38" s="396"/>
      <c r="D38" s="396"/>
      <c r="E38" s="396"/>
      <c r="F38" s="396"/>
      <c r="G38" s="396"/>
      <c r="H38" s="396"/>
      <c r="I38" s="396"/>
      <c r="J38" s="396"/>
      <c r="K38" s="396"/>
    </row>
    <row r="39" spans="3:11" ht="12">
      <c r="C39" s="396"/>
      <c r="D39" s="396"/>
      <c r="E39" s="396"/>
      <c r="F39" s="396"/>
      <c r="G39" s="396"/>
      <c r="H39" s="396"/>
      <c r="I39" s="396"/>
      <c r="J39" s="396"/>
      <c r="K39" s="396"/>
    </row>
    <row r="40" spans="3:11" ht="12">
      <c r="C40" s="396"/>
      <c r="D40" s="396"/>
      <c r="E40" s="396"/>
      <c r="F40" s="396"/>
      <c r="G40" s="396"/>
      <c r="H40" s="396"/>
      <c r="I40" s="396"/>
      <c r="J40" s="396"/>
      <c r="K40" s="396"/>
    </row>
    <row r="41" spans="3:11" ht="12">
      <c r="C41" s="396"/>
      <c r="D41" s="396"/>
      <c r="E41" s="396"/>
      <c r="F41" s="396"/>
      <c r="G41" s="396"/>
      <c r="H41" s="396"/>
      <c r="I41" s="396"/>
      <c r="J41" s="396"/>
      <c r="K41" s="396"/>
    </row>
    <row r="42" spans="3:11" ht="12">
      <c r="C42" s="396"/>
      <c r="D42" s="396"/>
      <c r="E42" s="396"/>
      <c r="F42" s="396"/>
      <c r="G42" s="396"/>
      <c r="H42" s="396"/>
      <c r="I42" s="396"/>
      <c r="J42" s="396"/>
      <c r="K42" s="396"/>
    </row>
    <row r="43" spans="3:11" ht="12">
      <c r="C43" s="396"/>
      <c r="D43" s="396"/>
      <c r="E43" s="396"/>
      <c r="F43" s="396"/>
      <c r="G43" s="396"/>
      <c r="H43" s="396"/>
      <c r="I43" s="396"/>
      <c r="J43" s="396"/>
      <c r="K43" s="396"/>
    </row>
    <row r="44" spans="3:11" ht="12">
      <c r="C44" s="396"/>
      <c r="D44" s="396"/>
      <c r="E44" s="396"/>
      <c r="F44" s="396"/>
      <c r="G44" s="396"/>
      <c r="H44" s="396"/>
      <c r="I44" s="396"/>
      <c r="J44" s="396"/>
      <c r="K44" s="396"/>
    </row>
    <row r="45" spans="3:11" ht="12">
      <c r="C45" s="396"/>
      <c r="D45" s="396"/>
      <c r="E45" s="396"/>
      <c r="F45" s="396"/>
      <c r="G45" s="396"/>
      <c r="H45" s="396"/>
      <c r="I45" s="396"/>
      <c r="J45" s="396"/>
      <c r="K45" s="396"/>
    </row>
    <row r="46" spans="3:11" ht="12">
      <c r="C46" s="396"/>
      <c r="D46" s="396"/>
      <c r="E46" s="396"/>
      <c r="F46" s="396"/>
      <c r="G46" s="396"/>
      <c r="H46" s="396"/>
      <c r="I46" s="396"/>
      <c r="J46" s="396"/>
      <c r="K46" s="396"/>
    </row>
    <row r="47" spans="3:11" ht="12">
      <c r="C47" s="396"/>
      <c r="D47" s="396"/>
      <c r="E47" s="396"/>
      <c r="F47" s="396"/>
      <c r="G47" s="396"/>
      <c r="H47" s="396"/>
      <c r="I47" s="396"/>
      <c r="J47" s="396"/>
      <c r="K47" s="396"/>
    </row>
    <row r="48" spans="3:11" ht="12">
      <c r="C48" s="396"/>
      <c r="D48" s="396"/>
      <c r="E48" s="396"/>
      <c r="F48" s="396"/>
      <c r="G48" s="396"/>
      <c r="H48" s="396"/>
      <c r="I48" s="396"/>
      <c r="J48" s="396"/>
      <c r="K48" s="396"/>
    </row>
    <row r="49" spans="3:11" ht="12">
      <c r="C49" s="396"/>
      <c r="D49" s="396"/>
      <c r="E49" s="396"/>
      <c r="F49" s="396"/>
      <c r="G49" s="396"/>
      <c r="H49" s="396"/>
      <c r="I49" s="396"/>
      <c r="J49" s="396"/>
      <c r="K49" s="396"/>
    </row>
    <row r="50" spans="3:11" ht="12">
      <c r="C50" s="396"/>
      <c r="D50" s="396"/>
      <c r="E50" s="396"/>
      <c r="F50" s="396"/>
      <c r="G50" s="396"/>
      <c r="H50" s="396"/>
      <c r="I50" s="396"/>
      <c r="J50" s="396"/>
      <c r="K50" s="396"/>
    </row>
    <row r="51" spans="3:11" ht="12">
      <c r="C51" s="396"/>
      <c r="D51" s="396"/>
      <c r="E51" s="396"/>
      <c r="F51" s="396"/>
      <c r="G51" s="396"/>
      <c r="H51" s="396"/>
      <c r="I51" s="396"/>
      <c r="J51" s="396"/>
      <c r="K51" s="396"/>
    </row>
    <row r="52" spans="3:11" ht="12">
      <c r="C52" s="396"/>
      <c r="D52" s="396"/>
      <c r="E52" s="396"/>
      <c r="F52" s="396"/>
      <c r="G52" s="396"/>
      <c r="H52" s="396"/>
      <c r="I52" s="396"/>
      <c r="J52" s="396"/>
      <c r="K52" s="396"/>
    </row>
    <row r="53" spans="3:11" ht="12">
      <c r="C53" s="396"/>
      <c r="D53" s="396"/>
      <c r="E53" s="396"/>
      <c r="F53" s="396"/>
      <c r="G53" s="396"/>
      <c r="H53" s="396"/>
      <c r="I53" s="396"/>
      <c r="J53" s="396"/>
      <c r="K53" s="396"/>
    </row>
    <row r="54" spans="3:11" ht="12">
      <c r="C54" s="396"/>
      <c r="D54" s="396"/>
      <c r="E54" s="396"/>
      <c r="F54" s="396"/>
      <c r="G54" s="396"/>
      <c r="H54" s="396"/>
      <c r="I54" s="396"/>
      <c r="J54" s="396"/>
      <c r="K54" s="396"/>
    </row>
    <row r="55" spans="3:11" ht="12">
      <c r="C55" s="396"/>
      <c r="D55" s="396"/>
      <c r="E55" s="396"/>
      <c r="F55" s="396"/>
      <c r="G55" s="396"/>
      <c r="H55" s="396"/>
      <c r="I55" s="396"/>
      <c r="J55" s="396"/>
      <c r="K55" s="396"/>
    </row>
    <row r="56" spans="3:11" ht="12">
      <c r="C56" s="396"/>
      <c r="D56" s="396"/>
      <c r="E56" s="396"/>
      <c r="F56" s="396"/>
      <c r="G56" s="396"/>
      <c r="H56" s="396"/>
      <c r="I56" s="396"/>
      <c r="J56" s="396"/>
      <c r="K56" s="396"/>
    </row>
    <row r="57" spans="3:11" ht="12">
      <c r="C57" s="396"/>
      <c r="D57" s="396"/>
      <c r="E57" s="396"/>
      <c r="F57" s="396"/>
      <c r="G57" s="396"/>
      <c r="H57" s="396"/>
      <c r="I57" s="396"/>
      <c r="J57" s="396"/>
      <c r="K57" s="396"/>
    </row>
    <row r="58" spans="3:11" ht="12">
      <c r="C58" s="396"/>
      <c r="D58" s="396"/>
      <c r="E58" s="396"/>
      <c r="F58" s="396"/>
      <c r="G58" s="396"/>
      <c r="H58" s="396"/>
      <c r="I58" s="396"/>
      <c r="J58" s="396"/>
      <c r="K58" s="396"/>
    </row>
    <row r="59" spans="3:11" ht="12">
      <c r="C59" s="396"/>
      <c r="D59" s="396"/>
      <c r="E59" s="396"/>
      <c r="F59" s="396"/>
      <c r="G59" s="396"/>
      <c r="H59" s="396"/>
      <c r="I59" s="396"/>
      <c r="J59" s="396"/>
      <c r="K59" s="396"/>
    </row>
    <row r="60" spans="3:11" ht="12">
      <c r="C60" s="396"/>
      <c r="D60" s="396"/>
      <c r="E60" s="396"/>
      <c r="F60" s="396"/>
      <c r="G60" s="396"/>
      <c r="H60" s="396"/>
      <c r="I60" s="396"/>
      <c r="J60" s="396"/>
      <c r="K60" s="396"/>
    </row>
    <row r="61" spans="3:11" ht="12">
      <c r="C61" s="396"/>
      <c r="D61" s="396"/>
      <c r="E61" s="396"/>
      <c r="F61" s="396"/>
      <c r="G61" s="396"/>
      <c r="H61" s="396"/>
      <c r="I61" s="396"/>
      <c r="J61" s="396"/>
      <c r="K61" s="396"/>
    </row>
    <row r="62" spans="3:11" ht="12">
      <c r="C62" s="396"/>
      <c r="D62" s="396"/>
      <c r="E62" s="396"/>
      <c r="F62" s="396"/>
      <c r="G62" s="396"/>
      <c r="H62" s="396"/>
      <c r="I62" s="396"/>
      <c r="J62" s="396"/>
      <c r="K62" s="396"/>
    </row>
    <row r="63" spans="3:11" ht="12">
      <c r="C63" s="396"/>
      <c r="D63" s="396"/>
      <c r="E63" s="396"/>
      <c r="F63" s="396"/>
      <c r="G63" s="396"/>
      <c r="H63" s="396"/>
      <c r="I63" s="396"/>
      <c r="J63" s="396"/>
      <c r="K63" s="396"/>
    </row>
    <row r="64" spans="3:11" ht="12">
      <c r="C64" s="396"/>
      <c r="D64" s="396"/>
      <c r="E64" s="396"/>
      <c r="F64" s="396"/>
      <c r="G64" s="396"/>
      <c r="H64" s="396"/>
      <c r="I64" s="396"/>
      <c r="J64" s="396"/>
      <c r="K64" s="396"/>
    </row>
    <row r="65" spans="3:11" ht="12">
      <c r="C65" s="396"/>
      <c r="D65" s="396"/>
      <c r="E65" s="396"/>
      <c r="F65" s="396"/>
      <c r="G65" s="396"/>
      <c r="H65" s="396"/>
      <c r="I65" s="396"/>
      <c r="J65" s="396"/>
      <c r="K65" s="396"/>
    </row>
    <row r="66" spans="3:11" ht="12">
      <c r="C66" s="396"/>
      <c r="D66" s="396"/>
      <c r="E66" s="396"/>
      <c r="F66" s="396"/>
      <c r="G66" s="396"/>
      <c r="H66" s="396"/>
      <c r="I66" s="396"/>
      <c r="J66" s="396"/>
      <c r="K66" s="396"/>
    </row>
    <row r="67" spans="4:9" ht="12">
      <c r="D67" s="396"/>
      <c r="E67" s="396"/>
      <c r="F67" s="396"/>
      <c r="G67" s="396"/>
      <c r="H67" s="396"/>
      <c r="I67" s="396"/>
    </row>
    <row r="68" spans="4:9" ht="12">
      <c r="D68" s="396"/>
      <c r="E68" s="396"/>
      <c r="F68" s="396"/>
      <c r="G68" s="396"/>
      <c r="H68" s="396"/>
      <c r="I68" s="396"/>
    </row>
    <row r="69" spans="4:9" ht="12">
      <c r="D69" s="396"/>
      <c r="E69" s="396"/>
      <c r="F69" s="396"/>
      <c r="G69" s="396"/>
      <c r="H69" s="396"/>
      <c r="I69" s="396"/>
    </row>
    <row r="70" spans="4:9" ht="12">
      <c r="D70" s="396"/>
      <c r="E70" s="396"/>
      <c r="F70" s="396"/>
      <c r="G70" s="396"/>
      <c r="H70" s="396"/>
      <c r="I70" s="396"/>
    </row>
    <row r="71" spans="4:9" ht="12">
      <c r="D71" s="396"/>
      <c r="E71" s="396"/>
      <c r="F71" s="396"/>
      <c r="G71" s="396"/>
      <c r="H71" s="396"/>
      <c r="I71" s="396"/>
    </row>
    <row r="72" spans="4:9" ht="12">
      <c r="D72" s="396"/>
      <c r="E72" s="396"/>
      <c r="F72" s="396"/>
      <c r="G72" s="396"/>
      <c r="H72" s="396"/>
      <c r="I72" s="396"/>
    </row>
    <row r="73" spans="4:9" ht="12">
      <c r="D73" s="396"/>
      <c r="E73" s="396"/>
      <c r="F73" s="396"/>
      <c r="G73" s="396"/>
      <c r="H73" s="396"/>
      <c r="I73" s="396"/>
    </row>
    <row r="74" spans="4:9" ht="12">
      <c r="D74" s="396"/>
      <c r="E74" s="396"/>
      <c r="F74" s="396"/>
      <c r="G74" s="396"/>
      <c r="H74" s="396"/>
      <c r="I74" s="396"/>
    </row>
    <row r="75" spans="4:9" ht="12">
      <c r="D75" s="396"/>
      <c r="E75" s="396"/>
      <c r="F75" s="396"/>
      <c r="G75" s="396"/>
      <c r="H75" s="396"/>
      <c r="I75" s="396"/>
    </row>
    <row r="76" spans="4:9" ht="12">
      <c r="D76" s="396"/>
      <c r="E76" s="396"/>
      <c r="F76" s="396"/>
      <c r="G76" s="396"/>
      <c r="H76" s="396"/>
      <c r="I76" s="396"/>
    </row>
    <row r="77" spans="4:9" ht="12">
      <c r="D77" s="396"/>
      <c r="E77" s="396"/>
      <c r="F77" s="396"/>
      <c r="G77" s="396"/>
      <c r="H77" s="396"/>
      <c r="I77" s="396"/>
    </row>
    <row r="78" spans="4:9" ht="12">
      <c r="D78" s="396"/>
      <c r="E78" s="396"/>
      <c r="F78" s="396"/>
      <c r="G78" s="396"/>
      <c r="H78" s="396"/>
      <c r="I78" s="396"/>
    </row>
    <row r="79" spans="4:9" ht="12">
      <c r="D79" s="396"/>
      <c r="E79" s="396"/>
      <c r="F79" s="396"/>
      <c r="G79" s="396"/>
      <c r="H79" s="396"/>
      <c r="I79" s="396"/>
    </row>
    <row r="80" spans="4:9" ht="12">
      <c r="D80" s="396"/>
      <c r="E80" s="396"/>
      <c r="F80" s="396"/>
      <c r="G80" s="396"/>
      <c r="H80" s="396"/>
      <c r="I80" s="396"/>
    </row>
    <row r="81" spans="4:9" ht="12">
      <c r="D81" s="396"/>
      <c r="E81" s="396"/>
      <c r="F81" s="396"/>
      <c r="G81" s="396"/>
      <c r="H81" s="396"/>
      <c r="I81" s="396"/>
    </row>
    <row r="82" spans="4:9" ht="12">
      <c r="D82" s="396"/>
      <c r="E82" s="396"/>
      <c r="F82" s="396"/>
      <c r="G82" s="396"/>
      <c r="H82" s="396"/>
      <c r="I82" s="396"/>
    </row>
    <row r="83" spans="4:9" ht="12">
      <c r="D83" s="396"/>
      <c r="E83" s="396"/>
      <c r="F83" s="396"/>
      <c r="G83" s="396"/>
      <c r="H83" s="396"/>
      <c r="I83" s="396"/>
    </row>
    <row r="84" spans="4:9" ht="12">
      <c r="D84" s="396"/>
      <c r="E84" s="396"/>
      <c r="F84" s="396"/>
      <c r="G84" s="396"/>
      <c r="H84" s="396"/>
      <c r="I84" s="396"/>
    </row>
    <row r="85" spans="4:9" ht="12">
      <c r="D85" s="396"/>
      <c r="E85" s="396"/>
      <c r="F85" s="396"/>
      <c r="G85" s="396"/>
      <c r="H85" s="396"/>
      <c r="I85" s="396"/>
    </row>
    <row r="86" spans="4:9" ht="12">
      <c r="D86" s="396"/>
      <c r="E86" s="396"/>
      <c r="F86" s="396"/>
      <c r="G86" s="396"/>
      <c r="H86" s="396"/>
      <c r="I86" s="396"/>
    </row>
    <row r="87" spans="4:9" ht="12">
      <c r="D87" s="396"/>
      <c r="E87" s="396"/>
      <c r="F87" s="396"/>
      <c r="G87" s="396"/>
      <c r="H87" s="396"/>
      <c r="I87" s="396"/>
    </row>
    <row r="88" spans="4:9" ht="12">
      <c r="D88" s="396"/>
      <c r="E88" s="396"/>
      <c r="F88" s="396"/>
      <c r="G88" s="396"/>
      <c r="H88" s="396"/>
      <c r="I88" s="396"/>
    </row>
  </sheetData>
  <sheetProtection/>
  <mergeCells count="9">
    <mergeCell ref="A3:I3"/>
    <mergeCell ref="A4:I4"/>
    <mergeCell ref="A5:I5"/>
    <mergeCell ref="A8:A10"/>
    <mergeCell ref="B8:B10"/>
    <mergeCell ref="A6:I6"/>
    <mergeCell ref="D8:G8"/>
    <mergeCell ref="H8:I8"/>
    <mergeCell ref="C8:C9"/>
  </mergeCells>
  <printOptions horizontalCentered="1"/>
  <pageMargins left="0" right="0" top="0.7874015748031497" bottom="0.1968503937007874" header="0.3937007874015748" footer="0"/>
  <pageSetup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88"/>
  <sheetViews>
    <sheetView workbookViewId="0" topLeftCell="A1">
      <selection activeCell="K26" sqref="K26"/>
    </sheetView>
  </sheetViews>
  <sheetFormatPr defaultColWidth="9.00390625" defaultRowHeight="12.75"/>
  <cols>
    <col min="1" max="1" width="3.875" style="386" customWidth="1"/>
    <col min="2" max="2" width="32.375" style="386" bestFit="1" customWidth="1"/>
    <col min="3" max="15" width="15.75390625" style="386" customWidth="1"/>
    <col min="16" max="16" width="10.875" style="386" bestFit="1" customWidth="1"/>
    <col min="17" max="17" width="11.125" style="386" customWidth="1"/>
    <col min="18" max="18" width="7.75390625" style="386" customWidth="1"/>
    <col min="19" max="16384" width="9.125" style="386" customWidth="1"/>
  </cols>
  <sheetData>
    <row r="1" spans="1:15" ht="12">
      <c r="A1" s="385" t="s">
        <v>1</v>
      </c>
      <c r="O1" s="396" t="s">
        <v>112</v>
      </c>
    </row>
    <row r="3" spans="1:18" ht="12">
      <c r="A3" s="704" t="s">
        <v>800</v>
      </c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387"/>
      <c r="Q3" s="387"/>
      <c r="R3" s="387"/>
    </row>
    <row r="4" spans="1:16" ht="12">
      <c r="A4" s="705" t="s">
        <v>105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388"/>
    </row>
    <row r="5" spans="1:16" ht="12">
      <c r="A5" s="706" t="s">
        <v>104</v>
      </c>
      <c r="B5" s="706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388"/>
    </row>
    <row r="6" spans="1:16" ht="12">
      <c r="A6" s="706" t="s">
        <v>827</v>
      </c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388"/>
    </row>
    <row r="7" spans="2:17" ht="12.75" thickBot="1"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90"/>
      <c r="Q7" s="391"/>
    </row>
    <row r="8" spans="1:17" ht="24" customHeight="1" thickTop="1">
      <c r="A8" s="707" t="s">
        <v>40</v>
      </c>
      <c r="B8" s="720" t="s">
        <v>491</v>
      </c>
      <c r="C8" s="720" t="s">
        <v>113</v>
      </c>
      <c r="D8" s="720" t="s">
        <v>114</v>
      </c>
      <c r="E8" s="710" t="s">
        <v>5</v>
      </c>
      <c r="F8" s="710"/>
      <c r="G8" s="710"/>
      <c r="H8" s="710"/>
      <c r="I8" s="710"/>
      <c r="J8" s="710"/>
      <c r="K8" s="710"/>
      <c r="L8" s="710"/>
      <c r="M8" s="710" t="s">
        <v>6</v>
      </c>
      <c r="N8" s="710"/>
      <c r="O8" s="639" t="s">
        <v>12</v>
      </c>
      <c r="P8" s="391"/>
      <c r="Q8" s="391"/>
    </row>
    <row r="9" spans="1:17" ht="45.75" customHeight="1">
      <c r="A9" s="722"/>
      <c r="B9" s="721"/>
      <c r="C9" s="721"/>
      <c r="D9" s="721"/>
      <c r="E9" s="607" t="s">
        <v>5</v>
      </c>
      <c r="F9" s="607" t="s">
        <v>342</v>
      </c>
      <c r="G9" s="607" t="s">
        <v>354</v>
      </c>
      <c r="H9" s="607" t="s">
        <v>11</v>
      </c>
      <c r="I9" s="607" t="s">
        <v>344</v>
      </c>
      <c r="J9" s="607" t="s">
        <v>74</v>
      </c>
      <c r="K9" s="638" t="s">
        <v>683</v>
      </c>
      <c r="L9" s="638" t="s">
        <v>78</v>
      </c>
      <c r="M9" s="635" t="s">
        <v>6</v>
      </c>
      <c r="N9" s="638" t="s">
        <v>115</v>
      </c>
      <c r="O9" s="637" t="s">
        <v>799</v>
      </c>
      <c r="P9" s="391"/>
      <c r="Q9" s="391"/>
    </row>
    <row r="10" spans="1:17" ht="27" customHeight="1" thickBot="1">
      <c r="A10" s="709"/>
      <c r="B10" s="723"/>
      <c r="C10" s="556" t="s">
        <v>826</v>
      </c>
      <c r="D10" s="556" t="s">
        <v>826</v>
      </c>
      <c r="E10" s="556" t="s">
        <v>826</v>
      </c>
      <c r="F10" s="556" t="s">
        <v>826</v>
      </c>
      <c r="G10" s="556" t="s">
        <v>826</v>
      </c>
      <c r="H10" s="556" t="s">
        <v>826</v>
      </c>
      <c r="I10" s="556" t="s">
        <v>826</v>
      </c>
      <c r="J10" s="556" t="s">
        <v>826</v>
      </c>
      <c r="K10" s="556" t="s">
        <v>826</v>
      </c>
      <c r="L10" s="556" t="s">
        <v>826</v>
      </c>
      <c r="M10" s="556" t="s">
        <v>826</v>
      </c>
      <c r="N10" s="556" t="s">
        <v>826</v>
      </c>
      <c r="O10" s="636" t="s">
        <v>826</v>
      </c>
      <c r="P10" s="391"/>
      <c r="Q10" s="391"/>
    </row>
    <row r="11" spans="1:21" ht="16.5" customHeight="1" thickTop="1">
      <c r="A11" s="410">
        <v>1</v>
      </c>
      <c r="B11" s="552" t="s">
        <v>109</v>
      </c>
      <c r="C11" s="538">
        <f>SUM(D11+E11+F11+G11+H11+I11+J11+K11+M11+N11+O11)</f>
        <v>682690609</v>
      </c>
      <c r="D11" s="539">
        <v>659357844</v>
      </c>
      <c r="E11" s="540">
        <v>3754851</v>
      </c>
      <c r="F11" s="523">
        <v>0</v>
      </c>
      <c r="G11" s="523">
        <v>0</v>
      </c>
      <c r="H11" s="540">
        <v>897000</v>
      </c>
      <c r="I11" s="523">
        <v>0</v>
      </c>
      <c r="J11" s="523">
        <v>0</v>
      </c>
      <c r="K11" s="540">
        <v>4495791</v>
      </c>
      <c r="L11" s="523">
        <v>0</v>
      </c>
      <c r="M11" s="523">
        <v>0</v>
      </c>
      <c r="N11" s="523">
        <v>0</v>
      </c>
      <c r="O11" s="541">
        <v>14185123</v>
      </c>
      <c r="P11" s="392"/>
      <c r="Q11" s="392"/>
      <c r="R11" s="391"/>
      <c r="S11" s="393"/>
      <c r="U11" s="393"/>
    </row>
    <row r="12" spans="1:21" ht="16.5" customHeight="1">
      <c r="A12" s="521"/>
      <c r="B12" s="516"/>
      <c r="C12" s="542"/>
      <c r="D12" s="542"/>
      <c r="E12" s="510"/>
      <c r="F12" s="510"/>
      <c r="G12" s="510"/>
      <c r="H12" s="510"/>
      <c r="I12" s="510"/>
      <c r="J12" s="510"/>
      <c r="K12" s="510"/>
      <c r="L12" s="524"/>
      <c r="M12" s="524"/>
      <c r="N12" s="524"/>
      <c r="O12" s="543"/>
      <c r="P12" s="392"/>
      <c r="Q12" s="392"/>
      <c r="R12" s="391"/>
      <c r="S12" s="393"/>
      <c r="U12" s="393"/>
    </row>
    <row r="13" spans="1:21" ht="16.5" customHeight="1">
      <c r="A13" s="522">
        <v>2</v>
      </c>
      <c r="B13" s="517" t="s">
        <v>199</v>
      </c>
      <c r="C13" s="538">
        <f>SUM(D13+E13+F13+G13+H13+I13+J13+K13+M13+N13+O13)</f>
        <v>2408657410</v>
      </c>
      <c r="D13" s="538">
        <v>2006181895</v>
      </c>
      <c r="E13" s="538">
        <v>4056000</v>
      </c>
      <c r="F13" s="538">
        <v>240516000</v>
      </c>
      <c r="G13" s="525">
        <v>0</v>
      </c>
      <c r="H13" s="538">
        <v>65054000</v>
      </c>
      <c r="I13" s="538">
        <v>22538000</v>
      </c>
      <c r="J13" s="525">
        <v>0</v>
      </c>
      <c r="K13" s="538">
        <v>550000</v>
      </c>
      <c r="L13" s="525">
        <v>0</v>
      </c>
      <c r="M13" s="525">
        <v>0</v>
      </c>
      <c r="N13" s="525">
        <v>0</v>
      </c>
      <c r="O13" s="544">
        <v>69761515</v>
      </c>
      <c r="P13" s="392"/>
      <c r="Q13" s="392"/>
      <c r="R13" s="391"/>
      <c r="S13" s="393"/>
      <c r="U13" s="393"/>
    </row>
    <row r="14" spans="1:21" ht="16.5" customHeight="1">
      <c r="A14" s="522"/>
      <c r="B14" s="517"/>
      <c r="C14" s="542"/>
      <c r="D14" s="542"/>
      <c r="E14" s="542"/>
      <c r="F14" s="542"/>
      <c r="G14" s="542"/>
      <c r="H14" s="542"/>
      <c r="I14" s="542"/>
      <c r="J14" s="542"/>
      <c r="K14" s="542"/>
      <c r="L14" s="542"/>
      <c r="M14" s="555"/>
      <c r="N14" s="555"/>
      <c r="O14" s="545"/>
      <c r="P14" s="392"/>
      <c r="Q14" s="392"/>
      <c r="R14" s="391"/>
      <c r="S14" s="393"/>
      <c r="U14" s="393"/>
    </row>
    <row r="15" spans="1:18" ht="16.5" customHeight="1">
      <c r="A15" s="522">
        <v>3</v>
      </c>
      <c r="B15" s="517" t="s">
        <v>110</v>
      </c>
      <c r="C15" s="538">
        <f>SUM(D15+E15+F15+G15+H15+I15+J15+K15+M15+N15+O15+L15)</f>
        <v>22158217</v>
      </c>
      <c r="D15" s="538">
        <v>18487000</v>
      </c>
      <c r="E15" s="507">
        <v>2000000</v>
      </c>
      <c r="F15" s="525">
        <v>0</v>
      </c>
      <c r="G15" s="525">
        <v>0</v>
      </c>
      <c r="H15" s="525">
        <v>0</v>
      </c>
      <c r="I15" s="525">
        <v>0</v>
      </c>
      <c r="J15" s="525">
        <v>0</v>
      </c>
      <c r="K15" s="525">
        <v>0</v>
      </c>
      <c r="L15" s="507">
        <v>150000</v>
      </c>
      <c r="M15" s="525">
        <v>0</v>
      </c>
      <c r="N15" s="525">
        <v>0</v>
      </c>
      <c r="O15" s="546">
        <v>1521217</v>
      </c>
      <c r="P15" s="393"/>
      <c r="R15" s="393"/>
    </row>
    <row r="16" spans="1:18" ht="16.5" customHeight="1">
      <c r="A16" s="537"/>
      <c r="B16" s="517"/>
      <c r="C16" s="542"/>
      <c r="D16" s="542"/>
      <c r="E16" s="510"/>
      <c r="F16" s="524"/>
      <c r="G16" s="524"/>
      <c r="H16" s="524"/>
      <c r="I16" s="524"/>
      <c r="J16" s="524"/>
      <c r="K16" s="524"/>
      <c r="L16" s="510"/>
      <c r="M16" s="524"/>
      <c r="N16" s="524"/>
      <c r="O16" s="543"/>
      <c r="P16" s="393"/>
      <c r="R16" s="393"/>
    </row>
    <row r="17" spans="1:16" ht="16.5" customHeight="1" thickBot="1">
      <c r="A17" s="537">
        <v>4</v>
      </c>
      <c r="B17" s="518" t="s">
        <v>568</v>
      </c>
      <c r="C17" s="547">
        <f>SUM(D17+E17+F17+G17+H17+I17+J17+K17+M17+N17+O17)</f>
        <v>10254900</v>
      </c>
      <c r="D17" s="547">
        <v>9663000</v>
      </c>
      <c r="E17" s="512">
        <v>180000</v>
      </c>
      <c r="F17" s="526">
        <v>0</v>
      </c>
      <c r="G17" s="526">
        <v>0</v>
      </c>
      <c r="H17" s="526">
        <v>0</v>
      </c>
      <c r="I17" s="526">
        <v>0</v>
      </c>
      <c r="J17" s="526">
        <v>0</v>
      </c>
      <c r="K17" s="526">
        <v>0</v>
      </c>
      <c r="L17" s="526">
        <v>0</v>
      </c>
      <c r="M17" s="526">
        <v>0</v>
      </c>
      <c r="N17" s="526">
        <v>0</v>
      </c>
      <c r="O17" s="548">
        <v>411900</v>
      </c>
      <c r="P17" s="393"/>
    </row>
    <row r="18" spans="1:19" ht="24.75" customHeight="1" thickBot="1" thickTop="1">
      <c r="A18" s="394"/>
      <c r="B18" s="553" t="s">
        <v>111</v>
      </c>
      <c r="C18" s="551">
        <f aca="true" t="shared" si="0" ref="C18:O18">C11+C13+C15+C17</f>
        <v>3123761136</v>
      </c>
      <c r="D18" s="549">
        <f t="shared" si="0"/>
        <v>2693689739</v>
      </c>
      <c r="E18" s="549">
        <f t="shared" si="0"/>
        <v>9990851</v>
      </c>
      <c r="F18" s="549">
        <f t="shared" si="0"/>
        <v>240516000</v>
      </c>
      <c r="G18" s="554">
        <f t="shared" si="0"/>
        <v>0</v>
      </c>
      <c r="H18" s="549">
        <f t="shared" si="0"/>
        <v>65951000</v>
      </c>
      <c r="I18" s="549">
        <f t="shared" si="0"/>
        <v>22538000</v>
      </c>
      <c r="J18" s="554">
        <f t="shared" si="0"/>
        <v>0</v>
      </c>
      <c r="K18" s="549">
        <f t="shared" si="0"/>
        <v>5045791</v>
      </c>
      <c r="L18" s="549">
        <f t="shared" si="0"/>
        <v>150000</v>
      </c>
      <c r="M18" s="554">
        <f t="shared" si="0"/>
        <v>0</v>
      </c>
      <c r="N18" s="554">
        <f t="shared" si="0"/>
        <v>0</v>
      </c>
      <c r="O18" s="550">
        <f t="shared" si="0"/>
        <v>85879755</v>
      </c>
      <c r="P18" s="392"/>
      <c r="Q18" s="392"/>
      <c r="R18" s="391"/>
      <c r="S18" s="393"/>
    </row>
    <row r="19" spans="3:18" ht="24.75" customHeight="1" thickTop="1">
      <c r="C19" s="395"/>
      <c r="P19" s="392"/>
      <c r="Q19" s="392"/>
      <c r="R19" s="391"/>
    </row>
    <row r="20" spans="2:17" ht="24.75" customHeight="1">
      <c r="B20" s="393"/>
      <c r="C20" s="395"/>
      <c r="P20" s="392"/>
      <c r="Q20" s="392"/>
    </row>
    <row r="21" spans="3:17" ht="12">
      <c r="C21" s="395"/>
      <c r="P21" s="392"/>
      <c r="Q21" s="392"/>
    </row>
    <row r="22" spans="3:17" ht="12">
      <c r="C22" s="396"/>
      <c r="P22" s="392"/>
      <c r="Q22" s="392"/>
    </row>
    <row r="23" spans="2:17" ht="12">
      <c r="B23" s="393"/>
      <c r="C23" s="396"/>
      <c r="M23" s="393"/>
      <c r="N23" s="393"/>
      <c r="O23" s="393"/>
      <c r="P23" s="392"/>
      <c r="Q23" s="392"/>
    </row>
    <row r="24" spans="2:17" ht="12">
      <c r="B24" s="393"/>
      <c r="C24" s="396"/>
      <c r="P24" s="392"/>
      <c r="Q24" s="392"/>
    </row>
    <row r="25" spans="3:17" ht="12"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2"/>
      <c r="Q25" s="392"/>
    </row>
    <row r="26" spans="3:17" ht="12"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2"/>
      <c r="Q26" s="392"/>
    </row>
    <row r="27" spans="3:17" ht="6.75" customHeight="1"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2"/>
      <c r="Q27" s="392"/>
    </row>
    <row r="28" spans="3:17" ht="12" hidden="1">
      <c r="C28" s="396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6"/>
      <c r="O28" s="396"/>
      <c r="P28" s="392"/>
      <c r="Q28" s="392"/>
    </row>
    <row r="29" spans="3:17" ht="12" hidden="1"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2"/>
      <c r="Q29" s="392"/>
    </row>
    <row r="30" spans="2:17" ht="12">
      <c r="B30" s="393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2"/>
      <c r="Q30" s="392"/>
    </row>
    <row r="31" spans="3:17" ht="12"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2"/>
      <c r="Q31" s="392"/>
    </row>
    <row r="32" spans="3:17" ht="12"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2"/>
      <c r="Q32" s="392"/>
    </row>
    <row r="33" spans="3:17" ht="12"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2"/>
      <c r="Q33" s="392"/>
    </row>
    <row r="34" spans="3:17" ht="12"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2"/>
      <c r="Q34" s="392"/>
    </row>
    <row r="35" spans="3:17" ht="12">
      <c r="C35" s="396"/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2"/>
    </row>
    <row r="36" spans="3:17" ht="12"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2"/>
    </row>
    <row r="37" spans="3:17" ht="12"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2"/>
    </row>
    <row r="38" spans="3:17" ht="12"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2"/>
    </row>
    <row r="39" spans="4:17" ht="12"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2"/>
    </row>
    <row r="40" spans="3:17" ht="12"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2"/>
    </row>
    <row r="41" spans="3:17" ht="12"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2"/>
    </row>
    <row r="42" spans="3:17" ht="12"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2"/>
    </row>
    <row r="43" spans="3:17" ht="12">
      <c r="C43" s="396"/>
      <c r="D43" s="396"/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2"/>
    </row>
    <row r="44" spans="3:17" ht="12">
      <c r="C44" s="396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396"/>
      <c r="Q44" s="392"/>
    </row>
    <row r="45" spans="3:17" ht="12"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2"/>
    </row>
    <row r="46" spans="3:17" ht="12">
      <c r="C46" s="396"/>
      <c r="D46" s="396"/>
      <c r="E46" s="396"/>
      <c r="F46" s="396"/>
      <c r="G46" s="396"/>
      <c r="H46" s="396"/>
      <c r="I46" s="396"/>
      <c r="J46" s="396"/>
      <c r="K46" s="396"/>
      <c r="L46" s="396"/>
      <c r="M46" s="396"/>
      <c r="N46" s="396"/>
      <c r="O46" s="396"/>
      <c r="P46" s="396"/>
      <c r="Q46" s="392"/>
    </row>
    <row r="47" spans="3:17" ht="12">
      <c r="C47" s="396"/>
      <c r="D47" s="396"/>
      <c r="E47" s="396"/>
      <c r="F47" s="396"/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392"/>
    </row>
    <row r="48" spans="3:17" ht="12">
      <c r="C48" s="396"/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2"/>
    </row>
    <row r="49" spans="3:17" ht="12">
      <c r="C49" s="396"/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2"/>
    </row>
    <row r="50" spans="3:17" ht="12"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2"/>
    </row>
    <row r="51" spans="3:17" ht="12">
      <c r="C51" s="396"/>
      <c r="D51" s="396"/>
      <c r="E51" s="396"/>
      <c r="F51" s="396"/>
      <c r="G51" s="396"/>
      <c r="H51" s="396"/>
      <c r="I51" s="396"/>
      <c r="J51" s="396"/>
      <c r="K51" s="396"/>
      <c r="L51" s="396"/>
      <c r="M51" s="396"/>
      <c r="N51" s="396"/>
      <c r="O51" s="396"/>
      <c r="P51" s="396"/>
      <c r="Q51" s="392"/>
    </row>
    <row r="52" spans="3:17" ht="12"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392"/>
    </row>
    <row r="53" spans="3:17" ht="12">
      <c r="C53" s="396"/>
      <c r="D53" s="396"/>
      <c r="E53" s="396"/>
      <c r="F53" s="396"/>
      <c r="G53" s="396"/>
      <c r="H53" s="396"/>
      <c r="I53" s="396"/>
      <c r="J53" s="396"/>
      <c r="K53" s="396"/>
      <c r="L53" s="396"/>
      <c r="M53" s="396"/>
      <c r="N53" s="396"/>
      <c r="O53" s="396"/>
      <c r="P53" s="396"/>
      <c r="Q53" s="392"/>
    </row>
    <row r="54" spans="3:17" ht="12">
      <c r="C54" s="396"/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396"/>
      <c r="O54" s="396"/>
      <c r="P54" s="396"/>
      <c r="Q54" s="392"/>
    </row>
    <row r="55" spans="3:17" ht="12">
      <c r="C55" s="396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  <c r="O55" s="396"/>
      <c r="P55" s="396"/>
      <c r="Q55" s="392"/>
    </row>
    <row r="56" spans="3:17" ht="12">
      <c r="C56" s="396"/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  <c r="O56" s="396"/>
      <c r="P56" s="396"/>
      <c r="Q56" s="392"/>
    </row>
    <row r="57" spans="3:17" ht="12">
      <c r="C57" s="396"/>
      <c r="D57" s="396"/>
      <c r="E57" s="396"/>
      <c r="F57" s="396"/>
      <c r="G57" s="396"/>
      <c r="H57" s="396"/>
      <c r="I57" s="396"/>
      <c r="J57" s="396"/>
      <c r="K57" s="396"/>
      <c r="L57" s="396"/>
      <c r="M57" s="396"/>
      <c r="N57" s="396"/>
      <c r="O57" s="396"/>
      <c r="P57" s="396"/>
      <c r="Q57" s="392"/>
    </row>
    <row r="58" spans="3:17" ht="12">
      <c r="C58" s="396"/>
      <c r="D58" s="396"/>
      <c r="E58" s="396"/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Q58" s="392"/>
    </row>
    <row r="59" spans="3:17" ht="12"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2"/>
    </row>
    <row r="60" spans="3:17" ht="12">
      <c r="C60" s="396"/>
      <c r="D60" s="396"/>
      <c r="E60" s="396"/>
      <c r="F60" s="396"/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92"/>
    </row>
    <row r="61" spans="3:17" ht="12">
      <c r="C61" s="396"/>
      <c r="D61" s="396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2"/>
    </row>
    <row r="62" spans="3:17" ht="12">
      <c r="C62" s="396"/>
      <c r="D62" s="396"/>
      <c r="E62" s="396"/>
      <c r="F62" s="396"/>
      <c r="G62" s="396"/>
      <c r="H62" s="396"/>
      <c r="I62" s="396"/>
      <c r="J62" s="396"/>
      <c r="K62" s="396"/>
      <c r="L62" s="396"/>
      <c r="M62" s="396"/>
      <c r="N62" s="396"/>
      <c r="O62" s="396"/>
      <c r="P62" s="396"/>
      <c r="Q62" s="396"/>
    </row>
    <row r="63" spans="3:17" ht="12">
      <c r="C63" s="396"/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 s="396"/>
    </row>
    <row r="64" spans="3:17" ht="12">
      <c r="C64" s="396"/>
      <c r="D64" s="396"/>
      <c r="E64" s="396"/>
      <c r="F64" s="396"/>
      <c r="G64" s="396"/>
      <c r="H64" s="396"/>
      <c r="I64" s="396"/>
      <c r="J64" s="396"/>
      <c r="K64" s="396"/>
      <c r="L64" s="396"/>
      <c r="M64" s="396"/>
      <c r="N64" s="396"/>
      <c r="O64" s="396"/>
      <c r="P64" s="396"/>
      <c r="Q64" s="396"/>
    </row>
    <row r="65" spans="3:17" ht="12">
      <c r="C65" s="396"/>
      <c r="D65" s="396"/>
      <c r="E65" s="396"/>
      <c r="F65" s="396"/>
      <c r="G65" s="396"/>
      <c r="H65" s="396"/>
      <c r="I65" s="396"/>
      <c r="J65" s="396"/>
      <c r="K65" s="396"/>
      <c r="L65" s="396"/>
      <c r="M65" s="396"/>
      <c r="N65" s="396"/>
      <c r="O65" s="396"/>
      <c r="P65" s="396"/>
      <c r="Q65" s="396"/>
    </row>
    <row r="66" spans="3:17" ht="12">
      <c r="C66" s="396"/>
      <c r="D66" s="396"/>
      <c r="E66" s="396"/>
      <c r="F66" s="396"/>
      <c r="G66" s="396"/>
      <c r="H66" s="396"/>
      <c r="I66" s="396"/>
      <c r="J66" s="396"/>
      <c r="K66" s="396"/>
      <c r="L66" s="396"/>
      <c r="M66" s="396"/>
      <c r="N66" s="396"/>
      <c r="O66" s="396"/>
      <c r="P66" s="396"/>
      <c r="Q66" s="396"/>
    </row>
    <row r="67" spans="3:17" ht="12">
      <c r="C67" s="396"/>
      <c r="D67" s="396"/>
      <c r="E67" s="396"/>
      <c r="F67" s="396"/>
      <c r="G67" s="396"/>
      <c r="H67" s="396"/>
      <c r="I67" s="396"/>
      <c r="J67" s="396"/>
      <c r="K67" s="396"/>
      <c r="L67" s="396"/>
      <c r="M67" s="396"/>
      <c r="N67" s="396"/>
      <c r="O67" s="396"/>
      <c r="P67" s="396"/>
      <c r="Q67" s="396"/>
    </row>
    <row r="68" spans="3:17" ht="12">
      <c r="C68" s="396"/>
      <c r="D68" s="396"/>
      <c r="E68" s="396"/>
      <c r="F68" s="396"/>
      <c r="G68" s="396"/>
      <c r="H68" s="396"/>
      <c r="I68" s="396"/>
      <c r="J68" s="396"/>
      <c r="K68" s="396"/>
      <c r="L68" s="396"/>
      <c r="M68" s="396"/>
      <c r="N68" s="396"/>
      <c r="O68" s="396"/>
      <c r="P68" s="396"/>
      <c r="Q68" s="396"/>
    </row>
    <row r="69" spans="3:17" ht="12">
      <c r="C69" s="396"/>
      <c r="D69" s="396"/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396"/>
      <c r="P69" s="396"/>
      <c r="Q69" s="396"/>
    </row>
    <row r="70" spans="3:17" ht="12">
      <c r="C70" s="396"/>
      <c r="D70" s="396"/>
      <c r="E70" s="396"/>
      <c r="F70" s="396"/>
      <c r="G70" s="396"/>
      <c r="H70" s="396"/>
      <c r="I70" s="396"/>
      <c r="J70" s="396"/>
      <c r="K70" s="396"/>
      <c r="L70" s="396"/>
      <c r="M70" s="396"/>
      <c r="N70" s="396"/>
      <c r="O70" s="396"/>
      <c r="P70" s="396"/>
      <c r="Q70" s="396"/>
    </row>
    <row r="71" spans="3:17" ht="12">
      <c r="C71" s="396"/>
      <c r="D71" s="396"/>
      <c r="E71" s="396"/>
      <c r="F71" s="396"/>
      <c r="G71" s="396"/>
      <c r="H71" s="396"/>
      <c r="I71" s="396"/>
      <c r="J71" s="396"/>
      <c r="K71" s="396"/>
      <c r="L71" s="396"/>
      <c r="M71" s="396"/>
      <c r="N71" s="396"/>
      <c r="O71" s="396"/>
      <c r="P71" s="396"/>
      <c r="Q71" s="396"/>
    </row>
    <row r="72" spans="3:17" ht="12">
      <c r="C72" s="396"/>
      <c r="D72" s="396"/>
      <c r="E72" s="396"/>
      <c r="F72" s="396"/>
      <c r="G72" s="396"/>
      <c r="H72" s="396"/>
      <c r="I72" s="396"/>
      <c r="J72" s="396"/>
      <c r="K72" s="396"/>
      <c r="L72" s="396"/>
      <c r="M72" s="396"/>
      <c r="N72" s="396"/>
      <c r="O72" s="396"/>
      <c r="P72" s="396"/>
      <c r="Q72" s="396"/>
    </row>
    <row r="73" spans="3:17" ht="12">
      <c r="C73" s="396"/>
      <c r="D73" s="396"/>
      <c r="E73" s="396"/>
      <c r="F73" s="396"/>
      <c r="G73" s="396"/>
      <c r="H73" s="396"/>
      <c r="I73" s="396"/>
      <c r="J73" s="396"/>
      <c r="K73" s="396"/>
      <c r="L73" s="396"/>
      <c r="M73" s="396"/>
      <c r="N73" s="396"/>
      <c r="O73" s="396"/>
      <c r="P73" s="396"/>
      <c r="Q73" s="396"/>
    </row>
    <row r="74" spans="3:17" ht="12">
      <c r="C74" s="396"/>
      <c r="D74" s="396"/>
      <c r="E74" s="396"/>
      <c r="F74" s="396"/>
      <c r="G74" s="396"/>
      <c r="H74" s="396"/>
      <c r="I74" s="396"/>
      <c r="J74" s="396"/>
      <c r="K74" s="396"/>
      <c r="L74" s="396"/>
      <c r="M74" s="396"/>
      <c r="N74" s="396"/>
      <c r="O74" s="396"/>
      <c r="P74" s="396"/>
      <c r="Q74" s="396"/>
    </row>
    <row r="75" spans="3:17" ht="12"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</row>
    <row r="76" spans="3:17" ht="12">
      <c r="C76" s="396"/>
      <c r="D76" s="396"/>
      <c r="E76" s="396"/>
      <c r="F76" s="396"/>
      <c r="G76" s="396"/>
      <c r="H76" s="396"/>
      <c r="I76" s="396"/>
      <c r="J76" s="396"/>
      <c r="K76" s="396"/>
      <c r="L76" s="396"/>
      <c r="M76" s="396"/>
      <c r="N76" s="396"/>
      <c r="O76" s="396"/>
      <c r="P76" s="396"/>
      <c r="Q76" s="396"/>
    </row>
    <row r="77" spans="3:17" ht="12">
      <c r="C77" s="396"/>
      <c r="D77" s="396"/>
      <c r="E77" s="396"/>
      <c r="F77" s="396"/>
      <c r="G77" s="396"/>
      <c r="H77" s="396"/>
      <c r="I77" s="396"/>
      <c r="J77" s="396"/>
      <c r="K77" s="396"/>
      <c r="L77" s="396"/>
      <c r="M77" s="396"/>
      <c r="N77" s="396"/>
      <c r="O77" s="396"/>
      <c r="P77" s="396"/>
      <c r="Q77" s="396"/>
    </row>
    <row r="78" spans="3:17" ht="12">
      <c r="C78" s="396"/>
      <c r="D78" s="396"/>
      <c r="E78" s="396"/>
      <c r="F78" s="396"/>
      <c r="G78" s="396"/>
      <c r="H78" s="396"/>
      <c r="I78" s="396"/>
      <c r="J78" s="396"/>
      <c r="K78" s="396"/>
      <c r="L78" s="396"/>
      <c r="M78" s="396"/>
      <c r="N78" s="396"/>
      <c r="O78" s="396"/>
      <c r="P78" s="396"/>
      <c r="Q78" s="396"/>
    </row>
    <row r="79" spans="3:17" ht="12">
      <c r="C79" s="396"/>
      <c r="D79" s="396"/>
      <c r="E79" s="396"/>
      <c r="F79" s="396"/>
      <c r="G79" s="396"/>
      <c r="H79" s="396"/>
      <c r="I79" s="396"/>
      <c r="J79" s="396"/>
      <c r="K79" s="396"/>
      <c r="L79" s="396"/>
      <c r="M79" s="396"/>
      <c r="N79" s="396"/>
      <c r="O79" s="396"/>
      <c r="P79" s="396"/>
      <c r="Q79" s="396"/>
    </row>
    <row r="80" spans="3:17" ht="12">
      <c r="C80" s="396"/>
      <c r="D80" s="396"/>
      <c r="E80" s="396"/>
      <c r="F80" s="396"/>
      <c r="G80" s="396"/>
      <c r="H80" s="396"/>
      <c r="I80" s="396"/>
      <c r="J80" s="396"/>
      <c r="K80" s="396"/>
      <c r="L80" s="396"/>
      <c r="M80" s="396"/>
      <c r="N80" s="396"/>
      <c r="O80" s="396"/>
      <c r="P80" s="396"/>
      <c r="Q80" s="396"/>
    </row>
    <row r="81" spans="3:17" ht="12">
      <c r="C81" s="396"/>
      <c r="D81" s="396"/>
      <c r="E81" s="396"/>
      <c r="F81" s="396"/>
      <c r="G81" s="396"/>
      <c r="H81" s="396"/>
      <c r="I81" s="396"/>
      <c r="J81" s="396"/>
      <c r="K81" s="396"/>
      <c r="L81" s="396"/>
      <c r="M81" s="396"/>
      <c r="N81" s="396"/>
      <c r="O81" s="396"/>
      <c r="P81" s="396"/>
      <c r="Q81" s="396"/>
    </row>
    <row r="82" spans="3:17" ht="12">
      <c r="C82" s="396"/>
      <c r="D82" s="396"/>
      <c r="E82" s="396"/>
      <c r="F82" s="396"/>
      <c r="G82" s="396"/>
      <c r="H82" s="396"/>
      <c r="I82" s="396"/>
      <c r="J82" s="396"/>
      <c r="K82" s="396"/>
      <c r="L82" s="396"/>
      <c r="M82" s="396"/>
      <c r="N82" s="396"/>
      <c r="O82" s="396"/>
      <c r="P82" s="396"/>
      <c r="Q82" s="396"/>
    </row>
    <row r="83" spans="3:17" ht="12">
      <c r="C83" s="396"/>
      <c r="D83" s="396"/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396"/>
      <c r="P83" s="396"/>
      <c r="Q83" s="396"/>
    </row>
    <row r="84" spans="3:17" ht="12">
      <c r="C84" s="396"/>
      <c r="D84" s="396"/>
      <c r="E84" s="396"/>
      <c r="F84" s="396"/>
      <c r="G84" s="396"/>
      <c r="H84" s="396"/>
      <c r="I84" s="396"/>
      <c r="J84" s="396"/>
      <c r="K84" s="396"/>
      <c r="L84" s="396"/>
      <c r="M84" s="396"/>
      <c r="N84" s="396"/>
      <c r="O84" s="396"/>
      <c r="P84" s="396"/>
      <c r="Q84" s="396"/>
    </row>
    <row r="85" spans="3:17" ht="12">
      <c r="C85" s="396"/>
      <c r="D85" s="396"/>
      <c r="E85" s="396"/>
      <c r="F85" s="396"/>
      <c r="G85" s="396"/>
      <c r="H85" s="396"/>
      <c r="I85" s="396"/>
      <c r="J85" s="396"/>
      <c r="K85" s="396"/>
      <c r="L85" s="396"/>
      <c r="M85" s="396"/>
      <c r="N85" s="396"/>
      <c r="O85" s="396"/>
      <c r="P85" s="396"/>
      <c r="Q85" s="396"/>
    </row>
    <row r="86" spans="3:17" ht="12">
      <c r="C86" s="396"/>
      <c r="D86" s="396"/>
      <c r="E86" s="396"/>
      <c r="F86" s="396"/>
      <c r="G86" s="396"/>
      <c r="H86" s="396"/>
      <c r="I86" s="396"/>
      <c r="J86" s="396"/>
      <c r="K86" s="396"/>
      <c r="L86" s="396"/>
      <c r="M86" s="396"/>
      <c r="N86" s="396"/>
      <c r="O86" s="396"/>
      <c r="P86" s="396"/>
      <c r="Q86" s="396"/>
    </row>
    <row r="87" spans="3:17" ht="12">
      <c r="C87" s="396"/>
      <c r="D87" s="396"/>
      <c r="E87" s="396"/>
      <c r="F87" s="396"/>
      <c r="G87" s="396"/>
      <c r="H87" s="396"/>
      <c r="I87" s="396"/>
      <c r="J87" s="396"/>
      <c r="K87" s="396"/>
      <c r="L87" s="396"/>
      <c r="M87" s="396"/>
      <c r="N87" s="396"/>
      <c r="O87" s="396"/>
      <c r="P87" s="396"/>
      <c r="Q87" s="396"/>
    </row>
    <row r="88" spans="3:17" ht="12">
      <c r="C88" s="396"/>
      <c r="D88" s="396"/>
      <c r="E88" s="396"/>
      <c r="F88" s="396"/>
      <c r="G88" s="396"/>
      <c r="H88" s="396"/>
      <c r="I88" s="396"/>
      <c r="J88" s="396"/>
      <c r="K88" s="396"/>
      <c r="L88" s="396"/>
      <c r="M88" s="396"/>
      <c r="N88" s="396"/>
      <c r="O88" s="396"/>
      <c r="P88" s="396"/>
      <c r="Q88" s="396"/>
    </row>
  </sheetData>
  <sheetProtection selectLockedCells="1" selectUnlockedCells="1"/>
  <mergeCells count="10">
    <mergeCell ref="A6:O6"/>
    <mergeCell ref="C8:C9"/>
    <mergeCell ref="D8:D9"/>
    <mergeCell ref="E8:L8"/>
    <mergeCell ref="M8:N8"/>
    <mergeCell ref="A3:O3"/>
    <mergeCell ref="A4:O4"/>
    <mergeCell ref="A5:O5"/>
    <mergeCell ref="A8:A10"/>
    <mergeCell ref="B8:B10"/>
  </mergeCells>
  <printOptions horizontalCentered="1"/>
  <pageMargins left="0.1968503937007874" right="0.1968503937007874" top="0.31496062992125984" bottom="0.31496062992125984" header="0.5118110236220472" footer="0.5118110236220472"/>
  <pageSetup horizontalDpi="600" verticalDpi="600" orientation="landscape" paperSize="8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107"/>
  <sheetViews>
    <sheetView workbookViewId="0" topLeftCell="A1">
      <selection activeCell="H100" sqref="H100"/>
    </sheetView>
  </sheetViews>
  <sheetFormatPr defaultColWidth="9.00390625" defaultRowHeight="12.75"/>
  <cols>
    <col min="1" max="1" width="11.375" style="99" customWidth="1"/>
    <col min="2" max="2" width="76.875" style="284" customWidth="1"/>
    <col min="3" max="3" width="17.625" style="284" customWidth="1"/>
    <col min="4" max="4" width="9.125" style="284" customWidth="1"/>
    <col min="5" max="5" width="14.125" style="284" bestFit="1" customWidth="1"/>
    <col min="6" max="16384" width="9.125" style="284" customWidth="1"/>
  </cols>
  <sheetData>
    <row r="1" spans="1:3" ht="15.75">
      <c r="A1" s="97" t="s">
        <v>1</v>
      </c>
      <c r="C1" s="96" t="s">
        <v>717</v>
      </c>
    </row>
    <row r="2" ht="15.75">
      <c r="A2" s="97"/>
    </row>
    <row r="3" spans="1:3" ht="15.75">
      <c r="A3" s="728" t="s">
        <v>798</v>
      </c>
      <c r="B3" s="728"/>
      <c r="C3" s="728"/>
    </row>
    <row r="4" spans="1:3" ht="15.75" customHeight="1">
      <c r="A4" s="729" t="s">
        <v>104</v>
      </c>
      <c r="B4" s="729"/>
      <c r="C4" s="729"/>
    </row>
    <row r="5" spans="1:3" ht="15.75" customHeight="1">
      <c r="A5" s="729" t="s">
        <v>827</v>
      </c>
      <c r="B5" s="729"/>
      <c r="C5" s="729"/>
    </row>
    <row r="6" ht="16.5" thickBot="1"/>
    <row r="7" spans="1:3" ht="66" customHeight="1" thickBot="1" thickTop="1">
      <c r="A7" s="558" t="s">
        <v>612</v>
      </c>
      <c r="B7" s="559" t="s">
        <v>130</v>
      </c>
      <c r="C7" s="560" t="s">
        <v>826</v>
      </c>
    </row>
    <row r="8" spans="1:3" ht="19.5" customHeight="1" thickTop="1">
      <c r="A8" s="561"/>
      <c r="B8" s="557" t="s">
        <v>496</v>
      </c>
      <c r="C8" s="562"/>
    </row>
    <row r="9" spans="1:7" ht="19.5" customHeight="1">
      <c r="A9" s="563" t="s">
        <v>34</v>
      </c>
      <c r="B9" s="286" t="s">
        <v>718</v>
      </c>
      <c r="C9" s="564">
        <v>95919219</v>
      </c>
      <c r="G9" s="284" t="s">
        <v>17</v>
      </c>
    </row>
    <row r="10" spans="1:3" s="288" customFormat="1" ht="18" customHeight="1">
      <c r="A10" s="565"/>
      <c r="B10" s="98" t="s">
        <v>131</v>
      </c>
      <c r="C10" s="566">
        <v>14061000</v>
      </c>
    </row>
    <row r="11" spans="1:3" s="288" customFormat="1" ht="18" customHeight="1">
      <c r="A11" s="567" t="s">
        <v>418</v>
      </c>
      <c r="B11" s="289" t="s">
        <v>132</v>
      </c>
      <c r="C11" s="568">
        <v>12861000</v>
      </c>
    </row>
    <row r="12" spans="1:3" s="288" customFormat="1" ht="18" customHeight="1">
      <c r="A12" s="569" t="s">
        <v>419</v>
      </c>
      <c r="B12" s="290" t="s">
        <v>133</v>
      </c>
      <c r="C12" s="568">
        <v>1000000</v>
      </c>
    </row>
    <row r="13" spans="1:3" s="288" customFormat="1" ht="18" customHeight="1">
      <c r="A13" s="569" t="s">
        <v>418</v>
      </c>
      <c r="B13" s="290" t="s">
        <v>719</v>
      </c>
      <c r="C13" s="568">
        <v>200000</v>
      </c>
    </row>
    <row r="14" spans="1:3" s="288" customFormat="1" ht="18" customHeight="1">
      <c r="A14" s="569"/>
      <c r="B14" s="289"/>
      <c r="C14" s="568"/>
    </row>
    <row r="15" spans="1:3" s="288" customFormat="1" ht="18" customHeight="1">
      <c r="A15" s="565"/>
      <c r="B15" s="98" t="s">
        <v>134</v>
      </c>
      <c r="C15" s="566">
        <v>3600000</v>
      </c>
    </row>
    <row r="16" spans="1:3" s="288" customFormat="1" ht="18" customHeight="1">
      <c r="A16" s="567" t="s">
        <v>418</v>
      </c>
      <c r="B16" s="290" t="s">
        <v>135</v>
      </c>
      <c r="C16" s="568">
        <v>1100000</v>
      </c>
    </row>
    <row r="17" spans="1:3" s="288" customFormat="1" ht="18" customHeight="1">
      <c r="A17" s="569" t="s">
        <v>418</v>
      </c>
      <c r="B17" s="290" t="s">
        <v>136</v>
      </c>
      <c r="C17" s="568">
        <v>2500000</v>
      </c>
    </row>
    <row r="18" spans="1:3" s="288" customFormat="1" ht="18" customHeight="1">
      <c r="A18" s="569"/>
      <c r="B18" s="289"/>
      <c r="C18" s="568"/>
    </row>
    <row r="19" spans="1:3" s="288" customFormat="1" ht="18" customHeight="1">
      <c r="A19" s="565"/>
      <c r="B19" s="98" t="s">
        <v>137</v>
      </c>
      <c r="C19" s="566">
        <v>40325000</v>
      </c>
    </row>
    <row r="20" spans="1:3" s="288" customFormat="1" ht="18" customHeight="1">
      <c r="A20" s="567" t="s">
        <v>419</v>
      </c>
      <c r="B20" s="290" t="s">
        <v>138</v>
      </c>
      <c r="C20" s="568">
        <v>16000000</v>
      </c>
    </row>
    <row r="21" spans="1:3" s="288" customFormat="1" ht="18" customHeight="1">
      <c r="A21" s="567" t="s">
        <v>419</v>
      </c>
      <c r="B21" s="290" t="s">
        <v>139</v>
      </c>
      <c r="C21" s="568">
        <v>350000</v>
      </c>
    </row>
    <row r="22" spans="1:3" s="288" customFormat="1" ht="18" customHeight="1">
      <c r="A22" s="567" t="s">
        <v>419</v>
      </c>
      <c r="B22" s="290" t="s">
        <v>321</v>
      </c>
      <c r="C22" s="568">
        <v>375000</v>
      </c>
    </row>
    <row r="23" spans="1:3" s="288" customFormat="1" ht="18" customHeight="1">
      <c r="A23" s="567" t="s">
        <v>419</v>
      </c>
      <c r="B23" s="290" t="s">
        <v>140</v>
      </c>
      <c r="C23" s="568">
        <v>6000000</v>
      </c>
    </row>
    <row r="24" spans="1:3" s="288" customFormat="1" ht="18" customHeight="1">
      <c r="A24" s="567" t="s">
        <v>419</v>
      </c>
      <c r="B24" s="290" t="s">
        <v>145</v>
      </c>
      <c r="C24" s="568">
        <v>50000</v>
      </c>
    </row>
    <row r="25" spans="1:3" s="288" customFormat="1" ht="18" customHeight="1">
      <c r="A25" s="567" t="s">
        <v>419</v>
      </c>
      <c r="B25" s="291" t="s">
        <v>146</v>
      </c>
      <c r="C25" s="568">
        <v>25000</v>
      </c>
    </row>
    <row r="26" spans="1:3" s="288" customFormat="1" ht="18" customHeight="1">
      <c r="A26" s="567" t="s">
        <v>419</v>
      </c>
      <c r="B26" s="290" t="s">
        <v>517</v>
      </c>
      <c r="C26" s="568">
        <v>800000</v>
      </c>
    </row>
    <row r="27" spans="1:3" s="288" customFormat="1" ht="18" customHeight="1">
      <c r="A27" s="567" t="s">
        <v>419</v>
      </c>
      <c r="B27" s="290" t="s">
        <v>147</v>
      </c>
      <c r="C27" s="568">
        <v>850000</v>
      </c>
    </row>
    <row r="28" spans="1:3" s="288" customFormat="1" ht="18" customHeight="1">
      <c r="A28" s="567" t="s">
        <v>419</v>
      </c>
      <c r="B28" s="290" t="s">
        <v>148</v>
      </c>
      <c r="C28" s="568">
        <v>600000</v>
      </c>
    </row>
    <row r="29" spans="1:3" s="288" customFormat="1" ht="18" customHeight="1">
      <c r="A29" s="567" t="s">
        <v>419</v>
      </c>
      <c r="B29" s="290" t="s">
        <v>149</v>
      </c>
      <c r="C29" s="568">
        <v>550000</v>
      </c>
    </row>
    <row r="30" spans="1:3" s="288" customFormat="1" ht="18" customHeight="1">
      <c r="A30" s="567" t="s">
        <v>419</v>
      </c>
      <c r="B30" s="290" t="s">
        <v>150</v>
      </c>
      <c r="C30" s="568">
        <v>650000</v>
      </c>
    </row>
    <row r="31" spans="1:3" s="288" customFormat="1" ht="18" customHeight="1">
      <c r="A31" s="567" t="s">
        <v>419</v>
      </c>
      <c r="B31" s="290" t="s">
        <v>151</v>
      </c>
      <c r="C31" s="568">
        <v>850000</v>
      </c>
    </row>
    <row r="32" spans="1:3" s="288" customFormat="1" ht="18" customHeight="1">
      <c r="A32" s="567" t="s">
        <v>419</v>
      </c>
      <c r="B32" s="290" t="s">
        <v>152</v>
      </c>
      <c r="C32" s="568">
        <v>650000</v>
      </c>
    </row>
    <row r="33" spans="1:3" s="288" customFormat="1" ht="18" customHeight="1">
      <c r="A33" s="567" t="s">
        <v>419</v>
      </c>
      <c r="B33" s="290" t="s">
        <v>647</v>
      </c>
      <c r="C33" s="568">
        <v>2500000</v>
      </c>
    </row>
    <row r="34" spans="1:3" s="288" customFormat="1" ht="18" customHeight="1">
      <c r="A34" s="567" t="s">
        <v>419</v>
      </c>
      <c r="B34" s="290" t="s">
        <v>141</v>
      </c>
      <c r="C34" s="568">
        <v>50000</v>
      </c>
    </row>
    <row r="35" spans="1:3" s="288" customFormat="1" ht="18" customHeight="1">
      <c r="A35" s="567" t="s">
        <v>419</v>
      </c>
      <c r="B35" s="290" t="s">
        <v>142</v>
      </c>
      <c r="C35" s="568">
        <v>50000</v>
      </c>
    </row>
    <row r="36" spans="1:3" s="288" customFormat="1" ht="18" customHeight="1">
      <c r="A36" s="567" t="s">
        <v>419</v>
      </c>
      <c r="B36" s="290" t="s">
        <v>143</v>
      </c>
      <c r="C36" s="568">
        <v>100000</v>
      </c>
    </row>
    <row r="37" spans="1:3" s="288" customFormat="1" ht="18" customHeight="1">
      <c r="A37" s="567" t="s">
        <v>419</v>
      </c>
      <c r="B37" s="290" t="s">
        <v>320</v>
      </c>
      <c r="C37" s="568">
        <v>50000</v>
      </c>
    </row>
    <row r="38" spans="1:3" s="288" customFormat="1" ht="18" customHeight="1">
      <c r="A38" s="567" t="s">
        <v>419</v>
      </c>
      <c r="B38" s="290" t="s">
        <v>144</v>
      </c>
      <c r="C38" s="568">
        <v>75000</v>
      </c>
    </row>
    <row r="39" spans="1:3" s="288" customFormat="1" ht="18" customHeight="1">
      <c r="A39" s="567" t="s">
        <v>419</v>
      </c>
      <c r="B39" s="290" t="s">
        <v>364</v>
      </c>
      <c r="C39" s="568">
        <v>7500000</v>
      </c>
    </row>
    <row r="40" spans="1:3" s="288" customFormat="1" ht="18" customHeight="1">
      <c r="A40" s="567" t="s">
        <v>419</v>
      </c>
      <c r="B40" s="290" t="s">
        <v>361</v>
      </c>
      <c r="C40" s="568">
        <v>100000</v>
      </c>
    </row>
    <row r="41" spans="1:3" s="288" customFormat="1" ht="18" customHeight="1">
      <c r="A41" s="567" t="s">
        <v>419</v>
      </c>
      <c r="B41" s="287" t="s">
        <v>153</v>
      </c>
      <c r="C41" s="568"/>
    </row>
    <row r="42" spans="1:3" s="288" customFormat="1" ht="18" customHeight="1">
      <c r="A42" s="569"/>
      <c r="B42" s="289" t="s">
        <v>518</v>
      </c>
      <c r="C42" s="584">
        <v>0</v>
      </c>
    </row>
    <row r="43" spans="1:3" s="288" customFormat="1" ht="18" customHeight="1">
      <c r="A43" s="569"/>
      <c r="B43" s="289" t="s">
        <v>519</v>
      </c>
      <c r="C43" s="584">
        <v>0</v>
      </c>
    </row>
    <row r="44" spans="1:3" s="288" customFormat="1" ht="18" customHeight="1">
      <c r="A44" s="569"/>
      <c r="B44" s="289" t="s">
        <v>520</v>
      </c>
      <c r="C44" s="584">
        <v>0</v>
      </c>
    </row>
    <row r="45" spans="1:3" s="288" customFormat="1" ht="18" customHeight="1">
      <c r="A45" s="569"/>
      <c r="B45" s="289" t="s">
        <v>521</v>
      </c>
      <c r="C45" s="584">
        <v>0</v>
      </c>
    </row>
    <row r="46" spans="1:3" s="288" customFormat="1" ht="18" customHeight="1">
      <c r="A46" s="569" t="s">
        <v>418</v>
      </c>
      <c r="B46" s="287" t="s">
        <v>720</v>
      </c>
      <c r="C46" s="568">
        <v>800000</v>
      </c>
    </row>
    <row r="47" spans="1:3" s="288" customFormat="1" ht="18" customHeight="1">
      <c r="A47" s="569" t="s">
        <v>419</v>
      </c>
      <c r="B47" s="287" t="s">
        <v>721</v>
      </c>
      <c r="C47" s="568">
        <v>50000</v>
      </c>
    </row>
    <row r="48" spans="1:3" s="288" customFormat="1" ht="18" customHeight="1">
      <c r="A48" s="569" t="s">
        <v>419</v>
      </c>
      <c r="B48" s="280" t="s">
        <v>728</v>
      </c>
      <c r="C48" s="568">
        <v>1300000</v>
      </c>
    </row>
    <row r="49" spans="1:3" s="288" customFormat="1" ht="18" customHeight="1">
      <c r="A49" s="569"/>
      <c r="B49" s="292"/>
      <c r="C49" s="570"/>
    </row>
    <row r="50" spans="1:3" s="288" customFormat="1" ht="18" customHeight="1">
      <c r="A50" s="565"/>
      <c r="B50" s="98" t="s">
        <v>158</v>
      </c>
      <c r="C50" s="566">
        <v>6480000</v>
      </c>
    </row>
    <row r="51" spans="1:3" s="288" customFormat="1" ht="18" customHeight="1">
      <c r="A51" s="567" t="s">
        <v>419</v>
      </c>
      <c r="B51" s="293" t="s">
        <v>159</v>
      </c>
      <c r="C51" s="568">
        <v>2000000</v>
      </c>
    </row>
    <row r="52" spans="1:3" s="288" customFormat="1" ht="18" customHeight="1">
      <c r="A52" s="567" t="s">
        <v>419</v>
      </c>
      <c r="B52" s="293" t="s">
        <v>160</v>
      </c>
      <c r="C52" s="568">
        <v>100000</v>
      </c>
    </row>
    <row r="53" spans="1:3" s="288" customFormat="1" ht="18" customHeight="1">
      <c r="A53" s="567" t="s">
        <v>419</v>
      </c>
      <c r="B53" s="293" t="s">
        <v>171</v>
      </c>
      <c r="C53" s="568">
        <v>100000</v>
      </c>
    </row>
    <row r="54" spans="1:3" s="288" customFormat="1" ht="18" customHeight="1">
      <c r="A54" s="567" t="s">
        <v>419</v>
      </c>
      <c r="B54" s="293" t="s">
        <v>524</v>
      </c>
      <c r="C54" s="568">
        <v>100000</v>
      </c>
    </row>
    <row r="55" spans="1:3" s="288" customFormat="1" ht="18" customHeight="1">
      <c r="A55" s="567" t="s">
        <v>419</v>
      </c>
      <c r="B55" s="293" t="s">
        <v>161</v>
      </c>
      <c r="C55" s="568">
        <v>50000</v>
      </c>
    </row>
    <row r="56" spans="1:3" s="288" customFormat="1" ht="18" customHeight="1">
      <c r="A56" s="567" t="s">
        <v>419</v>
      </c>
      <c r="B56" s="293" t="s">
        <v>162</v>
      </c>
      <c r="C56" s="568">
        <v>850000</v>
      </c>
    </row>
    <row r="57" spans="1:3" s="288" customFormat="1" ht="18" customHeight="1">
      <c r="A57" s="567" t="s">
        <v>419</v>
      </c>
      <c r="B57" s="293" t="s">
        <v>525</v>
      </c>
      <c r="C57" s="568">
        <v>50000</v>
      </c>
    </row>
    <row r="58" spans="1:3" s="288" customFormat="1" ht="18" customHeight="1">
      <c r="A58" s="567" t="s">
        <v>419</v>
      </c>
      <c r="B58" s="293" t="s">
        <v>526</v>
      </c>
      <c r="C58" s="568">
        <v>50000</v>
      </c>
    </row>
    <row r="59" spans="1:3" s="288" customFormat="1" ht="18" customHeight="1">
      <c r="A59" s="567" t="s">
        <v>419</v>
      </c>
      <c r="B59" s="293" t="s">
        <v>163</v>
      </c>
      <c r="C59" s="568">
        <v>80000</v>
      </c>
    </row>
    <row r="60" spans="1:3" s="288" customFormat="1" ht="18" customHeight="1">
      <c r="A60" s="567" t="s">
        <v>419</v>
      </c>
      <c r="B60" s="293" t="s">
        <v>527</v>
      </c>
      <c r="C60" s="568">
        <v>50000</v>
      </c>
    </row>
    <row r="61" spans="1:3" s="288" customFormat="1" ht="18" customHeight="1">
      <c r="A61" s="567" t="s">
        <v>419</v>
      </c>
      <c r="B61" s="293" t="s">
        <v>164</v>
      </c>
      <c r="C61" s="568">
        <v>100000</v>
      </c>
    </row>
    <row r="62" spans="1:3" s="288" customFormat="1" ht="18" customHeight="1">
      <c r="A62" s="567" t="s">
        <v>419</v>
      </c>
      <c r="B62" s="293" t="s">
        <v>165</v>
      </c>
      <c r="C62" s="568">
        <v>100000</v>
      </c>
    </row>
    <row r="63" spans="1:3" s="288" customFormat="1" ht="18" customHeight="1">
      <c r="A63" s="567" t="s">
        <v>419</v>
      </c>
      <c r="B63" s="293" t="s">
        <v>166</v>
      </c>
      <c r="C63" s="568">
        <v>700000</v>
      </c>
    </row>
    <row r="64" spans="1:3" s="288" customFormat="1" ht="18" customHeight="1">
      <c r="A64" s="567" t="s">
        <v>419</v>
      </c>
      <c r="B64" s="293" t="s">
        <v>167</v>
      </c>
      <c r="C64" s="568">
        <v>50000</v>
      </c>
    </row>
    <row r="65" spans="1:3" s="288" customFormat="1" ht="18" customHeight="1">
      <c r="A65" s="567" t="s">
        <v>419</v>
      </c>
      <c r="B65" s="293" t="s">
        <v>168</v>
      </c>
      <c r="C65" s="568">
        <v>600000</v>
      </c>
    </row>
    <row r="66" spans="1:3" s="288" customFormat="1" ht="18" customHeight="1">
      <c r="A66" s="567" t="s">
        <v>419</v>
      </c>
      <c r="B66" s="293" t="s">
        <v>170</v>
      </c>
      <c r="C66" s="568">
        <v>1300000</v>
      </c>
    </row>
    <row r="67" spans="1:3" s="288" customFormat="1" ht="18" customHeight="1">
      <c r="A67" s="567" t="s">
        <v>419</v>
      </c>
      <c r="B67" s="293" t="s">
        <v>169</v>
      </c>
      <c r="C67" s="584">
        <v>0</v>
      </c>
    </row>
    <row r="68" spans="1:3" s="288" customFormat="1" ht="18" customHeight="1">
      <c r="A68" s="567" t="s">
        <v>419</v>
      </c>
      <c r="B68" s="293" t="s">
        <v>172</v>
      </c>
      <c r="C68" s="584">
        <v>0</v>
      </c>
    </row>
    <row r="69" spans="1:3" s="288" customFormat="1" ht="18" customHeight="1">
      <c r="A69" s="567" t="s">
        <v>419</v>
      </c>
      <c r="B69" s="293" t="s">
        <v>722</v>
      </c>
      <c r="C69" s="568">
        <v>100000</v>
      </c>
    </row>
    <row r="70" spans="1:3" s="288" customFormat="1" ht="18" customHeight="1">
      <c r="A70" s="567" t="s">
        <v>419</v>
      </c>
      <c r="B70" s="293" t="s">
        <v>723</v>
      </c>
      <c r="C70" s="568">
        <v>100000</v>
      </c>
    </row>
    <row r="71" spans="1:3" s="288" customFormat="1" ht="18" customHeight="1">
      <c r="A71" s="567"/>
      <c r="B71" s="287"/>
      <c r="C71" s="571"/>
    </row>
    <row r="72" spans="1:3" s="288" customFormat="1" ht="18" customHeight="1">
      <c r="A72" s="565"/>
      <c r="B72" s="98" t="s">
        <v>173</v>
      </c>
      <c r="C72" s="566">
        <v>31453219</v>
      </c>
    </row>
    <row r="73" spans="1:3" s="288" customFormat="1" ht="18" customHeight="1">
      <c r="A73" s="567" t="s">
        <v>418</v>
      </c>
      <c r="B73" s="290" t="s">
        <v>174</v>
      </c>
      <c r="C73" s="568">
        <v>4885644</v>
      </c>
    </row>
    <row r="74" spans="1:3" s="288" customFormat="1" ht="18" customHeight="1">
      <c r="A74" s="567" t="s">
        <v>418</v>
      </c>
      <c r="B74" s="290" t="s">
        <v>175</v>
      </c>
      <c r="C74" s="568">
        <v>16372040</v>
      </c>
    </row>
    <row r="75" spans="1:3" s="288" customFormat="1" ht="18" customHeight="1">
      <c r="A75" s="567" t="s">
        <v>419</v>
      </c>
      <c r="B75" s="290" t="s">
        <v>363</v>
      </c>
      <c r="C75" s="568">
        <v>50000</v>
      </c>
    </row>
    <row r="76" spans="1:3" s="288" customFormat="1" ht="18" customHeight="1">
      <c r="A76" s="567" t="s">
        <v>419</v>
      </c>
      <c r="B76" s="290" t="s">
        <v>528</v>
      </c>
      <c r="C76" s="568">
        <v>100000</v>
      </c>
    </row>
    <row r="77" spans="1:3" s="288" customFormat="1" ht="18" customHeight="1">
      <c r="A77" s="567" t="s">
        <v>419</v>
      </c>
      <c r="B77" s="290" t="s">
        <v>362</v>
      </c>
      <c r="C77" s="568">
        <v>50000</v>
      </c>
    </row>
    <row r="78" spans="1:3" s="288" customFormat="1" ht="18" customHeight="1">
      <c r="A78" s="567" t="s">
        <v>418</v>
      </c>
      <c r="B78" s="290" t="s">
        <v>176</v>
      </c>
      <c r="C78" s="568">
        <v>960000</v>
      </c>
    </row>
    <row r="79" spans="1:3" s="288" customFormat="1" ht="18" customHeight="1">
      <c r="A79" s="567" t="s">
        <v>418</v>
      </c>
      <c r="B79" s="290" t="s">
        <v>178</v>
      </c>
      <c r="C79" s="568">
        <v>750000</v>
      </c>
    </row>
    <row r="80" spans="1:3" s="288" customFormat="1" ht="18" customHeight="1">
      <c r="A80" s="567" t="s">
        <v>419</v>
      </c>
      <c r="B80" s="291" t="s">
        <v>177</v>
      </c>
      <c r="C80" s="568">
        <v>50000</v>
      </c>
    </row>
    <row r="81" spans="1:3" s="288" customFormat="1" ht="18" customHeight="1">
      <c r="A81" s="567" t="s">
        <v>419</v>
      </c>
      <c r="B81" s="290" t="s">
        <v>179</v>
      </c>
      <c r="C81" s="568">
        <v>200000</v>
      </c>
    </row>
    <row r="82" spans="1:3" s="288" customFormat="1" ht="18" customHeight="1">
      <c r="A82" s="567" t="s">
        <v>418</v>
      </c>
      <c r="B82" s="290" t="s">
        <v>724</v>
      </c>
      <c r="C82" s="568">
        <v>935535</v>
      </c>
    </row>
    <row r="83" spans="1:3" s="288" customFormat="1" ht="18" customHeight="1">
      <c r="A83" s="567" t="s">
        <v>418</v>
      </c>
      <c r="B83" s="290" t="s">
        <v>725</v>
      </c>
      <c r="C83" s="568">
        <v>7000000</v>
      </c>
    </row>
    <row r="84" spans="1:3" s="288" customFormat="1" ht="18" customHeight="1">
      <c r="A84" s="567" t="s">
        <v>419</v>
      </c>
      <c r="B84" s="572" t="s">
        <v>729</v>
      </c>
      <c r="C84" s="568">
        <v>100000</v>
      </c>
    </row>
    <row r="85" spans="1:3" s="295" customFormat="1" ht="22.5" customHeight="1">
      <c r="A85" s="573" t="s">
        <v>96</v>
      </c>
      <c r="B85" s="294" t="s">
        <v>666</v>
      </c>
      <c r="C85" s="574">
        <v>82283290</v>
      </c>
    </row>
    <row r="86" spans="1:3" s="295" customFormat="1" ht="18" customHeight="1">
      <c r="A86" s="575"/>
      <c r="B86" s="296" t="s">
        <v>667</v>
      </c>
      <c r="C86" s="568">
        <v>82283290</v>
      </c>
    </row>
    <row r="87" spans="1:3" ht="18" customHeight="1">
      <c r="A87" s="724" t="s">
        <v>494</v>
      </c>
      <c r="B87" s="725"/>
      <c r="C87" s="576">
        <v>178202509</v>
      </c>
    </row>
    <row r="88" spans="1:3" ht="18" customHeight="1">
      <c r="A88" s="577"/>
      <c r="B88" s="171"/>
      <c r="C88" s="578"/>
    </row>
    <row r="89" spans="1:3" ht="18" customHeight="1">
      <c r="A89" s="579"/>
      <c r="B89" s="285" t="s">
        <v>180</v>
      </c>
      <c r="C89" s="580"/>
    </row>
    <row r="90" spans="1:3" ht="18" customHeight="1">
      <c r="A90" s="563" t="s">
        <v>34</v>
      </c>
      <c r="B90" s="286" t="s">
        <v>726</v>
      </c>
      <c r="C90" s="564">
        <v>55888087</v>
      </c>
    </row>
    <row r="91" spans="1:3" s="288" customFormat="1" ht="18" customHeight="1">
      <c r="A91" s="567" t="s">
        <v>419</v>
      </c>
      <c r="B91" s="287" t="s">
        <v>326</v>
      </c>
      <c r="C91" s="568">
        <v>51808087</v>
      </c>
    </row>
    <row r="92" spans="1:3" s="288" customFormat="1" ht="18" customHeight="1">
      <c r="A92" s="567" t="s">
        <v>419</v>
      </c>
      <c r="B92" s="287" t="s">
        <v>319</v>
      </c>
      <c r="C92" s="568">
        <v>80000</v>
      </c>
    </row>
    <row r="93" spans="1:3" s="288" customFormat="1" ht="18" customHeight="1">
      <c r="A93" s="567" t="s">
        <v>419</v>
      </c>
      <c r="B93" s="287" t="s">
        <v>155</v>
      </c>
      <c r="C93" s="568">
        <v>1500000</v>
      </c>
    </row>
    <row r="94" spans="1:3" s="288" customFormat="1" ht="18" customHeight="1">
      <c r="A94" s="567" t="s">
        <v>419</v>
      </c>
      <c r="B94" s="287" t="s">
        <v>154</v>
      </c>
      <c r="C94" s="568">
        <v>500000</v>
      </c>
    </row>
    <row r="95" spans="1:3" s="288" customFormat="1" ht="18" customHeight="1">
      <c r="A95" s="567" t="s">
        <v>419</v>
      </c>
      <c r="B95" s="287" t="s">
        <v>156</v>
      </c>
      <c r="C95" s="568">
        <v>750000</v>
      </c>
    </row>
    <row r="96" spans="1:3" s="288" customFormat="1" ht="18" customHeight="1">
      <c r="A96" s="567" t="s">
        <v>419</v>
      </c>
      <c r="B96" s="287" t="s">
        <v>157</v>
      </c>
      <c r="C96" s="568">
        <v>1000000</v>
      </c>
    </row>
    <row r="97" spans="1:3" s="288" customFormat="1" ht="18" customHeight="1">
      <c r="A97" s="567" t="s">
        <v>419</v>
      </c>
      <c r="B97" s="287" t="s">
        <v>181</v>
      </c>
      <c r="C97" s="568">
        <v>250000</v>
      </c>
    </row>
    <row r="98" spans="1:3" ht="18" customHeight="1">
      <c r="A98" s="573" t="s">
        <v>96</v>
      </c>
      <c r="B98" s="294" t="s">
        <v>727</v>
      </c>
      <c r="C98" s="574">
        <v>9001500</v>
      </c>
    </row>
    <row r="99" spans="1:3" ht="18" customHeight="1">
      <c r="A99" s="581"/>
      <c r="B99" s="296" t="s">
        <v>667</v>
      </c>
      <c r="C99" s="568">
        <v>9001500</v>
      </c>
    </row>
    <row r="100" spans="1:3" ht="18" customHeight="1">
      <c r="A100" s="724" t="s">
        <v>495</v>
      </c>
      <c r="B100" s="725"/>
      <c r="C100" s="576">
        <v>64889587</v>
      </c>
    </row>
    <row r="101" spans="1:3" ht="18" customHeight="1" thickBot="1">
      <c r="A101" s="582"/>
      <c r="B101" s="297"/>
      <c r="C101" s="583"/>
    </row>
    <row r="102" spans="1:5" ht="18" customHeight="1" thickBot="1" thickTop="1">
      <c r="A102" s="726" t="s">
        <v>497</v>
      </c>
      <c r="B102" s="727"/>
      <c r="C102" s="298">
        <v>243092096</v>
      </c>
      <c r="E102" s="651"/>
    </row>
    <row r="103" ht="18" customHeight="1" thickTop="1"/>
    <row r="104" ht="18" customHeight="1"/>
    <row r="105" ht="18" customHeight="1"/>
    <row r="106" ht="18" customHeight="1"/>
    <row r="107" spans="2:3" ht="18" customHeight="1">
      <c r="B107" s="299"/>
      <c r="C107" s="299"/>
    </row>
    <row r="108" ht="10.5" customHeight="1"/>
    <row r="110" ht="10.5" customHeight="1"/>
    <row r="111" ht="11.25" customHeight="1"/>
  </sheetData>
  <sheetProtection/>
  <mergeCells count="6">
    <mergeCell ref="A100:B100"/>
    <mergeCell ref="A102:B102"/>
    <mergeCell ref="A87:B87"/>
    <mergeCell ref="A3:C3"/>
    <mergeCell ref="A4:C4"/>
    <mergeCell ref="A5:C5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Pallné Kovács Mária</dc:creator>
  <cp:keywords/>
  <dc:description/>
  <cp:lastModifiedBy>Pálinkás Krisztina</cp:lastModifiedBy>
  <cp:lastPrinted>2021-11-18T06:38:24Z</cp:lastPrinted>
  <dcterms:created xsi:type="dcterms:W3CDTF">2018-02-13T12:36:36Z</dcterms:created>
  <dcterms:modified xsi:type="dcterms:W3CDTF">2021-11-18T13:16:48Z</dcterms:modified>
  <cp:category/>
  <cp:version/>
  <cp:contentType/>
  <cp:contentStatus/>
</cp:coreProperties>
</file>