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5"/>
  </bookViews>
  <sheets>
    <sheet name="1.sz. bevétel" sheetId="1" r:id="rId1"/>
    <sheet name="2.sz. kiadás" sheetId="2" r:id="rId2"/>
    <sheet name="3.sz. kiadás feladatonként" sheetId="3" r:id="rId3"/>
    <sheet name="4.sz. tartalék" sheetId="4" r:id="rId4"/>
    <sheet name="5.sz. mérleg" sheetId="5" r:id="rId5"/>
    <sheet name="6.sz. ei.felh.ütemterv" sheetId="6" r:id="rId6"/>
  </sheets>
  <definedNames>
    <definedName name="_xlnm.Print_Area" localSheetId="1">'2.sz. kiadás'!$A$1:$E$20</definedName>
    <definedName name="_xlnm.Print_Area" localSheetId="2">'3.sz. kiadás feladatonként'!$A$1:$V$30</definedName>
    <definedName name="_xlnm.Print_Area" localSheetId="3">'4.sz. tartalék'!$A$1:$H$22</definedName>
    <definedName name="_xlnm.Print_Area" localSheetId="4">'5.sz. mérleg'!$A$1:$L$27</definedName>
    <definedName name="_xlnm.Print_Area" localSheetId="5">'6.sz. ei.felh.ütemterv'!$A$1:$AA$21</definedName>
  </definedNames>
  <calcPr fullCalcOnLoad="1"/>
</workbook>
</file>

<file path=xl/sharedStrings.xml><?xml version="1.0" encoding="utf-8"?>
<sst xmlns="http://schemas.openxmlformats.org/spreadsheetml/2006/main" count="248" uniqueCount="134">
  <si>
    <t>Kiadások</t>
  </si>
  <si>
    <t>Személyi juttatások</t>
  </si>
  <si>
    <t xml:space="preserve">Munkaadókat terhelő járulékok </t>
  </si>
  <si>
    <t xml:space="preserve">Dologi kiadások </t>
  </si>
  <si>
    <t xml:space="preserve">   - központi orvosi ügyelet</t>
  </si>
  <si>
    <t xml:space="preserve">   - állategészségügyi feladatok ellátása</t>
  </si>
  <si>
    <t xml:space="preserve">   - jogi feladatok ellátása</t>
  </si>
  <si>
    <t xml:space="preserve">   - díjak, költségek (bankköltség)</t>
  </si>
  <si>
    <t xml:space="preserve">   - reprezentációs kiadások</t>
  </si>
  <si>
    <t>Működési bevételek</t>
  </si>
  <si>
    <t>Megnevezés</t>
  </si>
  <si>
    <t>Tagönkormányzatok tartalék összege</t>
  </si>
  <si>
    <t>Összesen</t>
  </si>
  <si>
    <t>Általános tartalék</t>
  </si>
  <si>
    <t xml:space="preserve">   - légi-és földi szúnyoggyérítés</t>
  </si>
  <si>
    <t xml:space="preserve">   - üzemeltetési anyagok </t>
  </si>
  <si>
    <t>Dunakeszi Kistérség Társulása</t>
  </si>
  <si>
    <t>(Adatok: forintban)</t>
  </si>
  <si>
    <t>Egyéb működési célú támogatások bevételei ÁH belülről</t>
  </si>
  <si>
    <t xml:space="preserve">  - Állategészségügyi feladatok ellátásához hozzájárulás -  Dunakeszi</t>
  </si>
  <si>
    <t xml:space="preserve">  - Állategészségügyi feladatok ellátásához hozzájárulás -  Göd</t>
  </si>
  <si>
    <t xml:space="preserve">  - Orvosi ügyeleti feladatok ellátáshoz hozzájárulás  - Dunakeszi</t>
  </si>
  <si>
    <t xml:space="preserve">  - Orvosi ügyeleti feladatok ellátásához hozzájárulás - Göd</t>
  </si>
  <si>
    <t>Feladat jellege: Kötelező</t>
  </si>
  <si>
    <r>
      <t>Finanszírozási bevételek -</t>
    </r>
    <r>
      <rPr>
        <b/>
        <i/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előző évi maradvány</t>
    </r>
  </si>
  <si>
    <t>Munkaadókat terhelő adók, járulékok</t>
  </si>
  <si>
    <t>Működési célú pénzeszközátadás ÁH belülre</t>
  </si>
  <si>
    <t>Eredeti előirányzat</t>
  </si>
  <si>
    <t xml:space="preserve"> - munkaszervezet bér- és járulékköltsége</t>
  </si>
  <si>
    <t xml:space="preserve"> - gazdasági feldatok ellátásának költsége</t>
  </si>
  <si>
    <t>MŰKÖDÉSI BEVÉTELEK</t>
  </si>
  <si>
    <t>BEVÉTELEK ÖSSZESEN</t>
  </si>
  <si>
    <t>MŰKÖDÉSI KIADÁSOK</t>
  </si>
  <si>
    <t>MŰKÖDÉSI KIADÁSOK ÖSSZESEN</t>
  </si>
  <si>
    <t>TARTALÉKOK</t>
  </si>
  <si>
    <t>KÖLTSÉGVETÉSI KIADÁSOK ÖSSZESEN</t>
  </si>
  <si>
    <t>ÉVES LÉTSZÁM ELŐIRÁNYZAT</t>
  </si>
  <si>
    <t>KIADÁSOK</t>
  </si>
  <si>
    <t>BEVÉTELEK</t>
  </si>
  <si>
    <t>011130</t>
  </si>
  <si>
    <t>018030</t>
  </si>
  <si>
    <t>066020</t>
  </si>
  <si>
    <t>072112</t>
  </si>
  <si>
    <t>Önkormányzatok és önk.hivatalok ig.tev</t>
  </si>
  <si>
    <t>Támogatási célú finanszírozási műveletek</t>
  </si>
  <si>
    <t>Város, községgazdálkodási egyéb szolgáltatások</t>
  </si>
  <si>
    <t>Háziorvosi ügyeleti ellátás</t>
  </si>
  <si>
    <t xml:space="preserve"> Háziorvosi ügyeleti ellátás</t>
  </si>
  <si>
    <t>KÖLTSÉGVETÉSI KIADÁSOK</t>
  </si>
  <si>
    <t>ÉVES LÉTSZÁMELŐIRÁNYZAT</t>
  </si>
  <si>
    <t>ÁLTALÁNOS TARTALÉKOK ÖSSZESEN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</si>
  <si>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</si>
  <si>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</si>
  <si>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</si>
  <si>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</si>
  <si>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</si>
  <si>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</si>
  <si>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</si>
  <si>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</si>
  <si>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</si>
  <si>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</t>
  </si>
  <si>
    <t>XI.</t>
  </si>
  <si>
    <t>XII.</t>
  </si>
  <si>
    <t>Összesen:</t>
  </si>
  <si>
    <t>Bevételek összesen:</t>
  </si>
  <si>
    <t>Kiadások összesen:</t>
  </si>
  <si>
    <t>4.sz. melléklet</t>
  </si>
  <si>
    <t>Finanszírozási bevételek - előző évi maradány</t>
  </si>
  <si>
    <t xml:space="preserve"> Megnevezés</t>
  </si>
  <si>
    <t>KÖLTSÉGVETÉSI BEVÉTELEK ÖSSZESEN</t>
  </si>
  <si>
    <t xml:space="preserve"> - integritás felelős  bér- és járulék költsége</t>
  </si>
  <si>
    <t>2.sz. melléklet</t>
  </si>
  <si>
    <t>6.sz. melléklet</t>
  </si>
  <si>
    <t>1.sz. melléklet</t>
  </si>
  <si>
    <t>(adatok forintban)</t>
  </si>
  <si>
    <t>Kiadási előirányzat-csoport megnevezése</t>
  </si>
  <si>
    <t>Bevételi előirányzat-csoport megnevezése</t>
  </si>
  <si>
    <t>Munkaadókat terh. járulékok, szociális hozzájárulási adó</t>
  </si>
  <si>
    <t>Egyéb működési célú támogatások ÁH belülről</t>
  </si>
  <si>
    <t>Dologi kiadások</t>
  </si>
  <si>
    <t>Működési költségvetési kiadások  összesen</t>
  </si>
  <si>
    <t>Működési költségvetési bevételek összesen</t>
  </si>
  <si>
    <t>Beruházási kiadások</t>
  </si>
  <si>
    <t>Felújítási kiadások</t>
  </si>
  <si>
    <t>Felhalmozási bevételek</t>
  </si>
  <si>
    <t>Felhalmozási céltartalék</t>
  </si>
  <si>
    <t>Felhalmozási költségvetési kiadások összesen</t>
  </si>
  <si>
    <t>Felhalmozási költségvetési bevételek összesen</t>
  </si>
  <si>
    <t>Finanszírozási kiadások</t>
  </si>
  <si>
    <t>Finanszírozási bevételek</t>
  </si>
  <si>
    <t>MŰKÖDÉSI KÖLTSÉGVETÉSI EGYENLEG</t>
  </si>
  <si>
    <t>FELHALMOZÁSI KÖLTSÉGVETÉSI EGYENLEG</t>
  </si>
  <si>
    <t>KÖLTSÉGVETÉSI EGYENLEG</t>
  </si>
  <si>
    <t xml:space="preserve">   -  reprezentációs kiadások  ÁFA</t>
  </si>
  <si>
    <t>5.sz. melléklet</t>
  </si>
  <si>
    <t>Egyéb működési célú támogatások államháztartáson belülre</t>
  </si>
  <si>
    <t>Költségvetési bevételek összesen  I+II</t>
  </si>
  <si>
    <t>Költségvetési kiadások összesen I+II</t>
  </si>
  <si>
    <t>Bevételek összesen  I+II+III</t>
  </si>
  <si>
    <t>Kiadások összesen I+II+III</t>
  </si>
  <si>
    <t>Előző évi maradvány igénybe vétele működésre</t>
  </si>
  <si>
    <t>Működési általános tartalék</t>
  </si>
  <si>
    <t>3. sz. melléklet</t>
  </si>
  <si>
    <t xml:space="preserve">   - Dunakeszi tagi hozzájárulás (43.663 fő)</t>
  </si>
  <si>
    <t xml:space="preserve">   - Göd tagi hozzájárulás (21.998 fő)</t>
  </si>
  <si>
    <t xml:space="preserve"> - Dunakeszi, lakosságszám: 43.663 fő</t>
  </si>
  <si>
    <t xml:space="preserve"> - Göd, lakosságszám: 21.998 fő</t>
  </si>
  <si>
    <t>ÁLTALÁNOS TARTALÉKOK ÁLLOMÁNYA 2023. év</t>
  </si>
  <si>
    <t>KÖLTSÉGVETÉSI KIADÁSOK ELŐIRÁNYZATAI FELADATONKÉNT 2023. év</t>
  </si>
  <si>
    <t>KIADÁSOK  ELŐIRÁNYZATA 2023. év</t>
  </si>
  <si>
    <t>BEVÉTELEK ELŐIRÁNYZATA 2023. év</t>
  </si>
  <si>
    <t>Dunakeszi Kistérség Társulása 2023. évi költségvetési mérlege</t>
  </si>
  <si>
    <t>Előirányzat - felhasználási ütemterv 2023. év</t>
  </si>
  <si>
    <t xml:space="preserve"> </t>
  </si>
  <si>
    <t>Módosítási javaslat</t>
  </si>
  <si>
    <t>Módosított előirányzat</t>
  </si>
  <si>
    <t xml:space="preserve"> - nyári napközis tábor támogatása Göd</t>
  </si>
  <si>
    <t xml:space="preserve"> - nyári napközis tábor támogatása DÓHSZK</t>
  </si>
  <si>
    <t>Eredeti</t>
  </si>
  <si>
    <t>Módosított</t>
  </si>
  <si>
    <t xml:space="preserve">     nyári táboroztatás támogatása</t>
  </si>
  <si>
    <t xml:space="preserve">     szúnyoggyérítés, kapcsolódó szakértői díj</t>
  </si>
  <si>
    <t xml:space="preserve">     2022. évi maradvány</t>
  </si>
  <si>
    <t>Módosítás 1sz.</t>
  </si>
  <si>
    <t>Módosított előirányzat 1.sz.</t>
  </si>
  <si>
    <t>Módosított előirányzat 2.sz. mód</t>
  </si>
  <si>
    <t>Módosított előirányzat 2.sz.mód.</t>
  </si>
  <si>
    <t>Módosított előirányzat 2.sz.</t>
  </si>
  <si>
    <t>Módosítás 2.sz.</t>
  </si>
  <si>
    <t>Módosítási javaslat 3.sz.</t>
  </si>
  <si>
    <t>Módosított előirányzat 3.sz.</t>
  </si>
  <si>
    <t xml:space="preserve">    reprezentáció, reprezentációt  terhelő adó </t>
  </si>
  <si>
    <t xml:space="preserve">    orvosi ügyelet</t>
  </si>
  <si>
    <t xml:space="preserve">   orvosi ügyelet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</si>
</sst>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\ _F_t_-;\-* #,##0\ _F_t_-;_-* &quot;-&quot;??\ _F_t_-;_-@_-"/>
    <numFmt numFmtId="167" formatCode="_-* #,##0.0\ _F_t_-;\-* #,##0.0\ _F_t_-;_-* &quot;-&quot;??\ _F_t_-;_-@_-"/>
    <numFmt numFmtId="168" formatCode="0.0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¥€-2]\ #\ ##,000_);[Red]\([$€-2]\ #\ ##,000\)"/>
    <numFmt numFmtId="173" formatCode="#,##0_ ;\-#,##0\ "/>
    <numFmt numFmtId="174" formatCode="yyyy/mm/dd;@"/>
    <numFmt numFmtId="175" formatCode="#,##0.000"/>
    <numFmt numFmtId="176" formatCode="[$-40E]yyyy\.\ mmmm\ d\.\,\ dddd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 CE"/>
      <family val="0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sz val="14"/>
      <name val="Times New Roman CE"/>
      <family val="1"/>
    </font>
    <font>
      <i/>
      <sz val="10"/>
      <name val="Times New Roman CE"/>
      <family val="0"/>
    </font>
    <font>
      <b/>
      <sz val="12"/>
      <name val="Times New Roman CE"/>
      <family val="0"/>
    </font>
    <font>
      <sz val="11"/>
      <name val="Times New Roman CE"/>
      <family val="0"/>
    </font>
    <font>
      <b/>
      <sz val="11"/>
      <name val="Times New Roman CE"/>
      <family val="1"/>
    </font>
    <font>
      <b/>
      <sz val="10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33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5" fillId="0" borderId="0" xfId="0" applyFont="1" applyAlignment="1">
      <alignment/>
    </xf>
    <xf numFmtId="166" fontId="55" fillId="0" borderId="0" xfId="0" applyNumberFormat="1" applyFont="1" applyAlignment="1">
      <alignment/>
    </xf>
    <xf numFmtId="0" fontId="55" fillId="0" borderId="10" xfId="0" applyFont="1" applyBorder="1" applyAlignment="1">
      <alignment/>
    </xf>
    <xf numFmtId="6" fontId="55" fillId="0" borderId="0" xfId="0" applyNumberFormat="1" applyFont="1" applyAlignment="1">
      <alignment/>
    </xf>
    <xf numFmtId="3" fontId="56" fillId="0" borderId="10" xfId="0" applyNumberFormat="1" applyFont="1" applyBorder="1" applyAlignment="1">
      <alignment horizontal="right"/>
    </xf>
    <xf numFmtId="3" fontId="55" fillId="0" borderId="10" xfId="40" applyNumberFormat="1" applyFont="1" applyBorder="1" applyAlignment="1">
      <alignment horizontal="right"/>
    </xf>
    <xf numFmtId="0" fontId="55" fillId="0" borderId="0" xfId="0" applyFont="1" applyAlignment="1">
      <alignment horizontal="right"/>
    </xf>
    <xf numFmtId="3" fontId="55" fillId="0" borderId="10" xfId="0" applyNumberFormat="1" applyFont="1" applyBorder="1" applyAlignment="1">
      <alignment horizontal="right"/>
    </xf>
    <xf numFmtId="0" fontId="56" fillId="0" borderId="11" xfId="0" applyFont="1" applyBorder="1" applyAlignment="1">
      <alignment/>
    </xf>
    <xf numFmtId="3" fontId="56" fillId="0" borderId="12" xfId="0" applyNumberFormat="1" applyFont="1" applyBorder="1" applyAlignment="1">
      <alignment horizontal="right"/>
    </xf>
    <xf numFmtId="0" fontId="55" fillId="0" borderId="13" xfId="0" applyFont="1" applyBorder="1" applyAlignment="1">
      <alignment/>
    </xf>
    <xf numFmtId="0" fontId="55" fillId="0" borderId="14" xfId="0" applyFont="1" applyBorder="1" applyAlignment="1">
      <alignment/>
    </xf>
    <xf numFmtId="0" fontId="56" fillId="0" borderId="15" xfId="0" applyFont="1" applyBorder="1" applyAlignment="1">
      <alignment/>
    </xf>
    <xf numFmtId="166" fontId="55" fillId="0" borderId="16" xfId="40" applyNumberFormat="1" applyFont="1" applyBorder="1" applyAlignment="1">
      <alignment/>
    </xf>
    <xf numFmtId="0" fontId="55" fillId="0" borderId="15" xfId="0" applyFont="1" applyBorder="1" applyAlignment="1">
      <alignment/>
    </xf>
    <xf numFmtId="0" fontId="55" fillId="0" borderId="16" xfId="0" applyFont="1" applyBorder="1" applyAlignment="1">
      <alignment/>
    </xf>
    <xf numFmtId="3" fontId="56" fillId="0" borderId="16" xfId="0" applyNumberFormat="1" applyFont="1" applyBorder="1" applyAlignment="1">
      <alignment horizontal="right"/>
    </xf>
    <xf numFmtId="0" fontId="5" fillId="0" borderId="15" xfId="0" applyFont="1" applyFill="1" applyBorder="1" applyAlignment="1">
      <alignment/>
    </xf>
    <xf numFmtId="3" fontId="55" fillId="0" borderId="16" xfId="0" applyNumberFormat="1" applyFont="1" applyBorder="1" applyAlignment="1">
      <alignment horizontal="right"/>
    </xf>
    <xf numFmtId="0" fontId="5" fillId="0" borderId="15" xfId="0" applyFont="1" applyFill="1" applyBorder="1" applyAlignment="1" quotePrefix="1">
      <alignment/>
    </xf>
    <xf numFmtId="3" fontId="55" fillId="0" borderId="16" xfId="40" applyNumberFormat="1" applyFont="1" applyBorder="1" applyAlignment="1">
      <alignment horizontal="right"/>
    </xf>
    <xf numFmtId="0" fontId="55" fillId="0" borderId="17" xfId="0" applyFont="1" applyBorder="1" applyAlignment="1">
      <alignment/>
    </xf>
    <xf numFmtId="0" fontId="55" fillId="0" borderId="18" xfId="0" applyFont="1" applyBorder="1" applyAlignment="1">
      <alignment/>
    </xf>
    <xf numFmtId="0" fontId="56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 quotePrefix="1">
      <alignment horizontal="right"/>
    </xf>
    <xf numFmtId="3" fontId="55" fillId="0" borderId="19" xfId="0" applyNumberFormat="1" applyFont="1" applyBorder="1" applyAlignment="1">
      <alignment horizontal="right"/>
    </xf>
    <xf numFmtId="3" fontId="55" fillId="0" borderId="20" xfId="0" applyNumberFormat="1" applyFont="1" applyBorder="1" applyAlignment="1">
      <alignment horizontal="right"/>
    </xf>
    <xf numFmtId="3" fontId="55" fillId="0" borderId="10" xfId="40" applyNumberFormat="1" applyFont="1" applyBorder="1" applyAlignment="1">
      <alignment/>
    </xf>
    <xf numFmtId="3" fontId="56" fillId="0" borderId="10" xfId="40" applyNumberFormat="1" applyFont="1" applyBorder="1" applyAlignment="1">
      <alignment/>
    </xf>
    <xf numFmtId="165" fontId="0" fillId="0" borderId="0" xfId="40" applyFont="1" applyAlignment="1">
      <alignment/>
    </xf>
    <xf numFmtId="3" fontId="0" fillId="0" borderId="0" xfId="0" applyNumberFormat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3" fontId="56" fillId="0" borderId="21" xfId="40" applyNumberFormat="1" applyFont="1" applyBorder="1" applyAlignment="1">
      <alignment/>
    </xf>
    <xf numFmtId="0" fontId="55" fillId="0" borderId="0" xfId="0" applyFont="1" applyBorder="1" applyAlignment="1">
      <alignment/>
    </xf>
    <xf numFmtId="3" fontId="55" fillId="0" borderId="0" xfId="40" applyNumberFormat="1" applyFont="1" applyBorder="1" applyAlignment="1">
      <alignment/>
    </xf>
    <xf numFmtId="165" fontId="55" fillId="0" borderId="21" xfId="40" applyFont="1" applyBorder="1" applyAlignment="1">
      <alignment/>
    </xf>
    <xf numFmtId="3" fontId="55" fillId="0" borderId="16" xfId="40" applyNumberFormat="1" applyFont="1" applyBorder="1" applyAlignment="1">
      <alignment/>
    </xf>
    <xf numFmtId="0" fontId="3" fillId="0" borderId="15" xfId="0" applyFont="1" applyBorder="1" applyAlignment="1">
      <alignment/>
    </xf>
    <xf numFmtId="3" fontId="56" fillId="0" borderId="16" xfId="40" applyNumberFormat="1" applyFont="1" applyBorder="1" applyAlignment="1">
      <alignment/>
    </xf>
    <xf numFmtId="0" fontId="56" fillId="0" borderId="17" xfId="0" applyFont="1" applyBorder="1" applyAlignment="1">
      <alignment/>
    </xf>
    <xf numFmtId="3" fontId="56" fillId="0" borderId="22" xfId="0" applyNumberFormat="1" applyFont="1" applyBorder="1" applyAlignment="1">
      <alignment/>
    </xf>
    <xf numFmtId="3" fontId="55" fillId="0" borderId="0" xfId="0" applyNumberFormat="1" applyFont="1" applyBorder="1" applyAlignment="1">
      <alignment/>
    </xf>
    <xf numFmtId="165" fontId="55" fillId="0" borderId="22" xfId="40" applyFont="1" applyBorder="1" applyAlignment="1">
      <alignment/>
    </xf>
    <xf numFmtId="0" fontId="8" fillId="0" borderId="0" xfId="56" applyFont="1">
      <alignment/>
      <protection/>
    </xf>
    <xf numFmtId="0" fontId="8" fillId="0" borderId="0" xfId="56" applyFont="1" applyAlignment="1">
      <alignment horizontal="right"/>
      <protection/>
    </xf>
    <xf numFmtId="3" fontId="8" fillId="0" borderId="10" xfId="55" applyNumberFormat="1" applyFont="1" applyFill="1" applyBorder="1">
      <alignment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23" xfId="0" applyFont="1" applyBorder="1" applyAlignment="1">
      <alignment/>
    </xf>
    <xf numFmtId="3" fontId="8" fillId="0" borderId="24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8" fillId="0" borderId="15" xfId="0" applyFont="1" applyBorder="1" applyAlignment="1">
      <alignment/>
    </xf>
    <xf numFmtId="3" fontId="8" fillId="0" borderId="16" xfId="0" applyNumberFormat="1" applyFont="1" applyBorder="1" applyAlignment="1">
      <alignment/>
    </xf>
    <xf numFmtId="0" fontId="10" fillId="0" borderId="15" xfId="0" applyFont="1" applyBorder="1" applyAlignment="1">
      <alignment/>
    </xf>
    <xf numFmtId="3" fontId="9" fillId="0" borderId="10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0" fontId="10" fillId="0" borderId="0" xfId="0" applyFont="1" applyAlignment="1">
      <alignment/>
    </xf>
    <xf numFmtId="0" fontId="5" fillId="0" borderId="15" xfId="0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0" fontId="9" fillId="0" borderId="15" xfId="0" applyFont="1" applyBorder="1" applyAlignment="1">
      <alignment/>
    </xf>
    <xf numFmtId="3" fontId="8" fillId="0" borderId="26" xfId="0" applyNumberFormat="1" applyFont="1" applyBorder="1" applyAlignment="1">
      <alignment/>
    </xf>
    <xf numFmtId="3" fontId="8" fillId="0" borderId="27" xfId="0" applyNumberFormat="1" applyFont="1" applyBorder="1" applyAlignment="1">
      <alignment/>
    </xf>
    <xf numFmtId="0" fontId="55" fillId="0" borderId="28" xfId="0" applyFont="1" applyBorder="1" applyAlignment="1">
      <alignment/>
    </xf>
    <xf numFmtId="3" fontId="8" fillId="0" borderId="29" xfId="55" applyNumberFormat="1" applyFont="1" applyFill="1" applyBorder="1">
      <alignment/>
      <protection/>
    </xf>
    <xf numFmtId="0" fontId="10" fillId="0" borderId="11" xfId="0" applyFont="1" applyBorder="1" applyAlignment="1">
      <alignment/>
    </xf>
    <xf numFmtId="3" fontId="9" fillId="0" borderId="22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174" fontId="11" fillId="33" borderId="0" xfId="59" applyNumberFormat="1" applyFont="1" applyFill="1">
      <alignment/>
      <protection/>
    </xf>
    <xf numFmtId="0" fontId="2" fillId="33" borderId="0" xfId="59" applyFill="1" applyAlignment="1">
      <alignment horizontal="center"/>
      <protection/>
    </xf>
    <xf numFmtId="0" fontId="12" fillId="33" borderId="0" xfId="59" applyFont="1" applyFill="1">
      <alignment/>
      <protection/>
    </xf>
    <xf numFmtId="0" fontId="12" fillId="33" borderId="0" xfId="59" applyFont="1" applyFill="1" applyBorder="1">
      <alignment/>
      <protection/>
    </xf>
    <xf numFmtId="0" fontId="4" fillId="33" borderId="0" xfId="0" applyFont="1" applyFill="1" applyBorder="1" applyAlignment="1">
      <alignment horizontal="right"/>
    </xf>
    <xf numFmtId="0" fontId="12" fillId="0" borderId="0" xfId="59" applyFont="1">
      <alignment/>
      <protection/>
    </xf>
    <xf numFmtId="0" fontId="12" fillId="33" borderId="0" xfId="0" applyFont="1" applyFill="1" applyBorder="1" applyAlignment="1">
      <alignment horizontal="right"/>
    </xf>
    <xf numFmtId="0" fontId="15" fillId="33" borderId="22" xfId="59" applyFont="1" applyFill="1" applyBorder="1" applyAlignment="1">
      <alignment horizontal="center" vertical="center"/>
      <protection/>
    </xf>
    <xf numFmtId="0" fontId="15" fillId="0" borderId="22" xfId="59" applyFont="1" applyFill="1" applyBorder="1" applyAlignment="1">
      <alignment horizontal="center" vertical="center" wrapText="1"/>
      <protection/>
    </xf>
    <xf numFmtId="0" fontId="15" fillId="0" borderId="0" xfId="59" applyFont="1">
      <alignment/>
      <protection/>
    </xf>
    <xf numFmtId="0" fontId="16" fillId="33" borderId="0" xfId="59" applyFont="1" applyFill="1" applyBorder="1" applyAlignment="1">
      <alignment vertical="center" wrapText="1"/>
      <protection/>
    </xf>
    <xf numFmtId="0" fontId="16" fillId="33" borderId="10" xfId="59" applyFont="1" applyFill="1" applyBorder="1" applyAlignment="1">
      <alignment horizontal="left" wrapText="1"/>
      <protection/>
    </xf>
    <xf numFmtId="165" fontId="16" fillId="0" borderId="10" xfId="40" applyFont="1" applyFill="1" applyBorder="1" applyAlignment="1" applyProtection="1">
      <alignment horizontal="right"/>
      <protection hidden="1"/>
    </xf>
    <xf numFmtId="0" fontId="16" fillId="0" borderId="10" xfId="59" applyFont="1" applyFill="1" applyBorder="1" applyAlignment="1">
      <alignment horizontal="left" wrapText="1"/>
      <protection/>
    </xf>
    <xf numFmtId="3" fontId="16" fillId="0" borderId="10" xfId="59" applyNumberFormat="1" applyFont="1" applyFill="1" applyBorder="1" applyAlignment="1" applyProtection="1">
      <alignment horizontal="right"/>
      <protection hidden="1"/>
    </xf>
    <xf numFmtId="0" fontId="12" fillId="0" borderId="0" xfId="59" applyFont="1" applyFill="1">
      <alignment/>
      <protection/>
    </xf>
    <xf numFmtId="0" fontId="16" fillId="0" borderId="10" xfId="59" applyFont="1" applyFill="1" applyBorder="1" applyAlignment="1">
      <alignment horizontal="left"/>
      <protection/>
    </xf>
    <xf numFmtId="0" fontId="16" fillId="0" borderId="10" xfId="59" applyFont="1" applyFill="1" applyBorder="1" applyAlignment="1">
      <alignment horizontal="left" wrapText="1"/>
      <protection/>
    </xf>
    <xf numFmtId="0" fontId="17" fillId="0" borderId="10" xfId="59" applyFont="1" applyFill="1" applyBorder="1" applyAlignment="1">
      <alignment horizontal="left"/>
      <protection/>
    </xf>
    <xf numFmtId="3" fontId="17" fillId="0" borderId="10" xfId="59" applyNumberFormat="1" applyFont="1" applyFill="1" applyBorder="1" applyAlignment="1">
      <alignment horizontal="right"/>
      <protection/>
    </xf>
    <xf numFmtId="0" fontId="12" fillId="0" borderId="0" xfId="59" applyFont="1" applyFill="1" applyAlignment="1">
      <alignment horizontal="left"/>
      <protection/>
    </xf>
    <xf numFmtId="3" fontId="16" fillId="0" borderId="10" xfId="59" applyNumberFormat="1" applyFont="1" applyFill="1" applyBorder="1" applyAlignment="1" applyProtection="1">
      <alignment horizontal="right"/>
      <protection locked="0"/>
    </xf>
    <xf numFmtId="3" fontId="16" fillId="0" borderId="10" xfId="59" applyNumberFormat="1" applyFont="1" applyFill="1" applyBorder="1" applyAlignment="1">
      <alignment horizontal="right"/>
      <protection/>
    </xf>
    <xf numFmtId="165" fontId="16" fillId="0" borderId="10" xfId="40" applyFont="1" applyFill="1" applyBorder="1" applyAlignment="1" applyProtection="1">
      <alignment horizontal="right"/>
      <protection locked="0"/>
    </xf>
    <xf numFmtId="3" fontId="17" fillId="0" borderId="10" xfId="59" applyNumberFormat="1" applyFont="1" applyFill="1" applyBorder="1" applyAlignment="1" applyProtection="1">
      <alignment horizontal="right"/>
      <protection locked="0"/>
    </xf>
    <xf numFmtId="0" fontId="12" fillId="0" borderId="0" xfId="59" applyFont="1" applyFill="1" applyAlignment="1">
      <alignment horizontal="center" vertical="center"/>
      <protection/>
    </xf>
    <xf numFmtId="0" fontId="16" fillId="0" borderId="10" xfId="59" applyFont="1" applyFill="1" applyBorder="1" applyAlignment="1">
      <alignment horizontal="left"/>
      <protection/>
    </xf>
    <xf numFmtId="0" fontId="17" fillId="0" borderId="22" xfId="59" applyFont="1" applyFill="1" applyBorder="1" applyAlignment="1">
      <alignment horizontal="left"/>
      <protection/>
    </xf>
    <xf numFmtId="0" fontId="18" fillId="0" borderId="0" xfId="59" applyFont="1">
      <alignment/>
      <protection/>
    </xf>
    <xf numFmtId="3" fontId="18" fillId="33" borderId="0" xfId="59" applyNumberFormat="1" applyFont="1" applyFill="1">
      <alignment/>
      <protection/>
    </xf>
    <xf numFmtId="165" fontId="18" fillId="33" borderId="0" xfId="40" applyFont="1" applyFill="1" applyAlignment="1">
      <alignment/>
    </xf>
    <xf numFmtId="3" fontId="12" fillId="33" borderId="0" xfId="59" applyNumberFormat="1" applyFont="1" applyFill="1">
      <alignment/>
      <protection/>
    </xf>
    <xf numFmtId="3" fontId="56" fillId="0" borderId="10" xfId="0" applyNumberFormat="1" applyFont="1" applyFill="1" applyBorder="1" applyAlignment="1">
      <alignment horizontal="right"/>
    </xf>
    <xf numFmtId="3" fontId="56" fillId="0" borderId="16" xfId="0" applyNumberFormat="1" applyFont="1" applyFill="1" applyBorder="1" applyAlignment="1">
      <alignment horizontal="right"/>
    </xf>
    <xf numFmtId="3" fontId="55" fillId="0" borderId="16" xfId="40" applyNumberFormat="1" applyFont="1" applyFill="1" applyBorder="1" applyAlignment="1">
      <alignment/>
    </xf>
    <xf numFmtId="3" fontId="56" fillId="0" borderId="10" xfId="40" applyNumberFormat="1" applyFont="1" applyFill="1" applyBorder="1" applyAlignment="1">
      <alignment/>
    </xf>
    <xf numFmtId="3" fontId="55" fillId="0" borderId="10" xfId="40" applyNumberFormat="1" applyFont="1" applyFill="1" applyBorder="1" applyAlignment="1">
      <alignment/>
    </xf>
    <xf numFmtId="3" fontId="16" fillId="0" borderId="13" xfId="59" applyNumberFormat="1" applyFont="1" applyFill="1" applyBorder="1" applyAlignment="1" applyProtection="1">
      <alignment horizontal="right"/>
      <protection hidden="1"/>
    </xf>
    <xf numFmtId="0" fontId="16" fillId="33" borderId="18" xfId="59" applyFont="1" applyFill="1" applyBorder="1" applyAlignment="1">
      <alignment horizontal="left" wrapText="1"/>
      <protection/>
    </xf>
    <xf numFmtId="3" fontId="16" fillId="0" borderId="18" xfId="59" applyNumberFormat="1" applyFont="1" applyFill="1" applyBorder="1" applyAlignment="1" applyProtection="1">
      <alignment horizontal="right"/>
      <protection hidden="1"/>
    </xf>
    <xf numFmtId="3" fontId="16" fillId="33" borderId="14" xfId="59" applyNumberFormat="1" applyFont="1" applyFill="1" applyBorder="1" applyAlignment="1">
      <alignment horizontal="right" wrapText="1"/>
      <protection/>
    </xf>
    <xf numFmtId="165" fontId="16" fillId="0" borderId="15" xfId="40" applyFont="1" applyFill="1" applyBorder="1" applyAlignment="1" applyProtection="1">
      <alignment horizontal="right"/>
      <protection hidden="1"/>
    </xf>
    <xf numFmtId="3" fontId="16" fillId="0" borderId="15" xfId="59" applyNumberFormat="1" applyFont="1" applyFill="1" applyBorder="1" applyAlignment="1" applyProtection="1">
      <alignment horizontal="right"/>
      <protection hidden="1"/>
    </xf>
    <xf numFmtId="3" fontId="16" fillId="0" borderId="16" xfId="59" applyNumberFormat="1" applyFont="1" applyFill="1" applyBorder="1" applyAlignment="1">
      <alignment horizontal="right" wrapText="1"/>
      <protection/>
    </xf>
    <xf numFmtId="3" fontId="17" fillId="0" borderId="15" xfId="59" applyNumberFormat="1" applyFont="1" applyFill="1" applyBorder="1" applyAlignment="1">
      <alignment horizontal="right"/>
      <protection/>
    </xf>
    <xf numFmtId="3" fontId="17" fillId="0" borderId="16" xfId="59" applyNumberFormat="1" applyFont="1" applyFill="1" applyBorder="1" applyAlignment="1">
      <alignment horizontal="right"/>
      <protection/>
    </xf>
    <xf numFmtId="3" fontId="16" fillId="0" borderId="15" xfId="59" applyNumberFormat="1" applyFont="1" applyFill="1" applyBorder="1" applyAlignment="1" applyProtection="1">
      <alignment horizontal="right"/>
      <protection locked="0"/>
    </xf>
    <xf numFmtId="3" fontId="16" fillId="0" borderId="15" xfId="59" applyNumberFormat="1" applyFont="1" applyFill="1" applyBorder="1" applyAlignment="1">
      <alignment horizontal="right"/>
      <protection/>
    </xf>
    <xf numFmtId="3" fontId="17" fillId="0" borderId="15" xfId="59" applyNumberFormat="1" applyFont="1" applyFill="1" applyBorder="1" applyAlignment="1" applyProtection="1">
      <alignment horizontal="right"/>
      <protection locked="0"/>
    </xf>
    <xf numFmtId="3" fontId="16" fillId="0" borderId="16" xfId="59" applyNumberFormat="1" applyFont="1" applyFill="1" applyBorder="1" applyAlignment="1">
      <alignment horizontal="right"/>
      <protection/>
    </xf>
    <xf numFmtId="3" fontId="17" fillId="0" borderId="11" xfId="59" applyNumberFormat="1" applyFont="1" applyFill="1" applyBorder="1" applyAlignment="1">
      <alignment horizontal="right"/>
      <protection/>
    </xf>
    <xf numFmtId="3" fontId="17" fillId="0" borderId="22" xfId="59" applyNumberFormat="1" applyFont="1" applyFill="1" applyBorder="1" applyAlignment="1">
      <alignment horizontal="right"/>
      <protection/>
    </xf>
    <xf numFmtId="3" fontId="17" fillId="0" borderId="21" xfId="59" applyNumberFormat="1" applyFont="1" applyFill="1" applyBorder="1" applyAlignment="1">
      <alignment horizontal="right"/>
      <protection/>
    </xf>
    <xf numFmtId="0" fontId="18" fillId="0" borderId="0" xfId="59" applyFont="1" applyBorder="1">
      <alignment/>
      <protection/>
    </xf>
    <xf numFmtId="3" fontId="16" fillId="33" borderId="0" xfId="59" applyNumberFormat="1" applyFont="1" applyFill="1" applyBorder="1" applyAlignment="1">
      <alignment horizontal="right" wrapText="1"/>
      <protection/>
    </xf>
    <xf numFmtId="0" fontId="12" fillId="0" borderId="0" xfId="59" applyFont="1" applyBorder="1">
      <alignment/>
      <protection/>
    </xf>
    <xf numFmtId="3" fontId="12" fillId="0" borderId="0" xfId="59" applyNumberFormat="1" applyFont="1" applyBorder="1">
      <alignment/>
      <protection/>
    </xf>
    <xf numFmtId="165" fontId="17" fillId="0" borderId="16" xfId="40" applyFont="1" applyFill="1" applyBorder="1" applyAlignment="1">
      <alignment horizontal="right"/>
    </xf>
    <xf numFmtId="165" fontId="17" fillId="0" borderId="10" xfId="40" applyFont="1" applyFill="1" applyBorder="1" applyAlignment="1">
      <alignment horizontal="right"/>
    </xf>
    <xf numFmtId="3" fontId="59" fillId="0" borderId="10" xfId="0" applyNumberFormat="1" applyFont="1" applyBorder="1" applyAlignment="1">
      <alignment/>
    </xf>
    <xf numFmtId="0" fontId="58" fillId="0" borderId="0" xfId="0" applyFont="1" applyAlignment="1">
      <alignment horizontal="center"/>
    </xf>
    <xf numFmtId="0" fontId="56" fillId="0" borderId="19" xfId="0" applyFont="1" applyBorder="1" applyAlignment="1">
      <alignment horizontal="center" vertical="center" wrapText="1"/>
    </xf>
    <xf numFmtId="0" fontId="55" fillId="0" borderId="30" xfId="0" applyFont="1" applyBorder="1" applyAlignment="1">
      <alignment/>
    </xf>
    <xf numFmtId="0" fontId="56" fillId="0" borderId="25" xfId="0" applyFont="1" applyBorder="1" applyAlignment="1">
      <alignment/>
    </xf>
    <xf numFmtId="0" fontId="55" fillId="0" borderId="25" xfId="0" applyFont="1" applyBorder="1" applyAlignment="1">
      <alignment/>
    </xf>
    <xf numFmtId="3" fontId="56" fillId="0" borderId="25" xfId="0" applyNumberFormat="1" applyFont="1" applyBorder="1" applyAlignment="1">
      <alignment horizontal="right"/>
    </xf>
    <xf numFmtId="3" fontId="55" fillId="0" borderId="25" xfId="40" applyNumberFormat="1" applyFont="1" applyBorder="1" applyAlignment="1">
      <alignment horizontal="right"/>
    </xf>
    <xf numFmtId="3" fontId="55" fillId="0" borderId="25" xfId="0" applyNumberFormat="1" applyFont="1" applyBorder="1" applyAlignment="1">
      <alignment horizontal="right"/>
    </xf>
    <xf numFmtId="3" fontId="56" fillId="0" borderId="25" xfId="0" applyNumberFormat="1" applyFont="1" applyFill="1" applyBorder="1" applyAlignment="1">
      <alignment horizontal="right"/>
    </xf>
    <xf numFmtId="3" fontId="55" fillId="0" borderId="31" xfId="0" applyNumberFormat="1" applyFont="1" applyBorder="1" applyAlignment="1">
      <alignment horizontal="right"/>
    </xf>
    <xf numFmtId="3" fontId="56" fillId="0" borderId="22" xfId="0" applyNumberFormat="1" applyFont="1" applyBorder="1" applyAlignment="1">
      <alignment horizontal="right"/>
    </xf>
    <xf numFmtId="3" fontId="56" fillId="0" borderId="21" xfId="0" applyNumberFormat="1" applyFont="1" applyBorder="1" applyAlignment="1">
      <alignment horizontal="right"/>
    </xf>
    <xf numFmtId="165" fontId="56" fillId="0" borderId="10" xfId="40" applyFont="1" applyBorder="1" applyAlignment="1">
      <alignment horizontal="right"/>
    </xf>
    <xf numFmtId="165" fontId="56" fillId="0" borderId="12" xfId="40" applyFont="1" applyBorder="1" applyAlignment="1">
      <alignment horizontal="right"/>
    </xf>
    <xf numFmtId="0" fontId="56" fillId="0" borderId="23" xfId="0" applyFont="1" applyBorder="1" applyAlignment="1">
      <alignment/>
    </xf>
    <xf numFmtId="3" fontId="55" fillId="0" borderId="19" xfId="40" applyNumberFormat="1" applyFont="1" applyBorder="1" applyAlignment="1">
      <alignment/>
    </xf>
    <xf numFmtId="3" fontId="56" fillId="0" borderId="22" xfId="40" applyNumberFormat="1" applyFont="1" applyBorder="1" applyAlignment="1">
      <alignment/>
    </xf>
    <xf numFmtId="3" fontId="55" fillId="0" borderId="29" xfId="40" applyNumberFormat="1" applyFont="1" applyFill="1" applyBorder="1" applyAlignment="1">
      <alignment/>
    </xf>
    <xf numFmtId="3" fontId="56" fillId="0" borderId="32" xfId="0" applyNumberFormat="1" applyFont="1" applyBorder="1" applyAlignment="1">
      <alignment/>
    </xf>
    <xf numFmtId="165" fontId="56" fillId="0" borderId="10" xfId="40" applyFont="1" applyFill="1" applyBorder="1" applyAlignment="1">
      <alignment/>
    </xf>
    <xf numFmtId="165" fontId="56" fillId="0" borderId="22" xfId="40" applyFont="1" applyBorder="1" applyAlignment="1">
      <alignment/>
    </xf>
    <xf numFmtId="165" fontId="56" fillId="0" borderId="10" xfId="40" applyFont="1" applyBorder="1" applyAlignment="1">
      <alignment/>
    </xf>
    <xf numFmtId="165" fontId="55" fillId="0" borderId="10" xfId="40" applyFont="1" applyBorder="1" applyAlignment="1">
      <alignment/>
    </xf>
    <xf numFmtId="0" fontId="56" fillId="0" borderId="33" xfId="0" applyFont="1" applyBorder="1" applyAlignment="1">
      <alignment/>
    </xf>
    <xf numFmtId="0" fontId="55" fillId="0" borderId="33" xfId="0" applyFont="1" applyBorder="1" applyAlignment="1">
      <alignment/>
    </xf>
    <xf numFmtId="0" fontId="56" fillId="0" borderId="34" xfId="0" applyFont="1" applyBorder="1" applyAlignment="1">
      <alignment/>
    </xf>
    <xf numFmtId="3" fontId="55" fillId="0" borderId="35" xfId="40" applyNumberFormat="1" applyFont="1" applyFill="1" applyBorder="1" applyAlignment="1">
      <alignment/>
    </xf>
    <xf numFmtId="3" fontId="56" fillId="0" borderId="35" xfId="40" applyNumberFormat="1" applyFont="1" applyFill="1" applyBorder="1" applyAlignment="1">
      <alignment/>
    </xf>
    <xf numFmtId="3" fontId="55" fillId="0" borderId="36" xfId="40" applyNumberFormat="1" applyFont="1" applyFill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7" xfId="40" applyNumberFormat="1" applyFont="1" applyFill="1" applyBorder="1" applyAlignment="1">
      <alignment/>
    </xf>
    <xf numFmtId="3" fontId="56" fillId="0" borderId="38" xfId="40" applyNumberFormat="1" applyFont="1" applyFill="1" applyBorder="1" applyAlignment="1">
      <alignment/>
    </xf>
    <xf numFmtId="3" fontId="55" fillId="0" borderId="37" xfId="40" applyNumberFormat="1" applyFont="1" applyFill="1" applyBorder="1" applyAlignment="1">
      <alignment/>
    </xf>
    <xf numFmtId="3" fontId="55" fillId="0" borderId="38" xfId="40" applyNumberFormat="1" applyFont="1" applyFill="1" applyBorder="1" applyAlignment="1">
      <alignment/>
    </xf>
    <xf numFmtId="3" fontId="56" fillId="0" borderId="39" xfId="0" applyNumberFormat="1" applyFont="1" applyBorder="1" applyAlignment="1">
      <alignment/>
    </xf>
    <xf numFmtId="3" fontId="56" fillId="0" borderId="40" xfId="0" applyNumberFormat="1" applyFont="1" applyBorder="1" applyAlignment="1">
      <alignment/>
    </xf>
    <xf numFmtId="3" fontId="56" fillId="0" borderId="25" xfId="40" applyNumberFormat="1" applyFont="1" applyFill="1" applyBorder="1" applyAlignment="1">
      <alignment/>
    </xf>
    <xf numFmtId="3" fontId="55" fillId="0" borderId="25" xfId="40" applyNumberFormat="1" applyFont="1" applyFill="1" applyBorder="1" applyAlignment="1">
      <alignment/>
    </xf>
    <xf numFmtId="3" fontId="56" fillId="0" borderId="41" xfId="40" applyNumberFormat="1" applyFont="1" applyBorder="1" applyAlignment="1">
      <alignment/>
    </xf>
    <xf numFmtId="3" fontId="55" fillId="0" borderId="41" xfId="40" applyNumberFormat="1" applyFont="1" applyBorder="1" applyAlignment="1">
      <alignment/>
    </xf>
    <xf numFmtId="3" fontId="56" fillId="0" borderId="42" xfId="0" applyNumberFormat="1" applyFont="1" applyBorder="1" applyAlignment="1">
      <alignment/>
    </xf>
    <xf numFmtId="3" fontId="56" fillId="0" borderId="37" xfId="40" applyNumberFormat="1" applyFont="1" applyBorder="1" applyAlignment="1">
      <alignment/>
    </xf>
    <xf numFmtId="3" fontId="56" fillId="0" borderId="38" xfId="40" applyNumberFormat="1" applyFont="1" applyBorder="1" applyAlignment="1">
      <alignment/>
    </xf>
    <xf numFmtId="3" fontId="55" fillId="0" borderId="37" xfId="40" applyNumberFormat="1" applyFont="1" applyBorder="1" applyAlignment="1">
      <alignment/>
    </xf>
    <xf numFmtId="3" fontId="55" fillId="0" borderId="38" xfId="40" applyNumberFormat="1" applyFont="1" applyBorder="1" applyAlignment="1">
      <alignment/>
    </xf>
    <xf numFmtId="165" fontId="55" fillId="0" borderId="37" xfId="40" applyFont="1" applyBorder="1" applyAlignment="1">
      <alignment/>
    </xf>
    <xf numFmtId="3" fontId="16" fillId="33" borderId="18" xfId="59" applyNumberFormat="1" applyFont="1" applyFill="1" applyBorder="1" applyAlignment="1">
      <alignment horizontal="right" wrapText="1"/>
      <protection/>
    </xf>
    <xf numFmtId="3" fontId="16" fillId="33" borderId="10" xfId="59" applyNumberFormat="1" applyFont="1" applyFill="1" applyBorder="1" applyAlignment="1">
      <alignment horizontal="right" wrapText="1"/>
      <protection/>
    </xf>
    <xf numFmtId="3" fontId="16" fillId="0" borderId="10" xfId="59" applyNumberFormat="1" applyFont="1" applyFill="1" applyBorder="1" applyAlignment="1">
      <alignment horizontal="right" wrapText="1"/>
      <protection/>
    </xf>
    <xf numFmtId="3" fontId="17" fillId="0" borderId="10" xfId="59" applyNumberFormat="1" applyFont="1" applyFill="1" applyBorder="1" applyAlignment="1">
      <alignment horizontal="right"/>
      <protection/>
    </xf>
    <xf numFmtId="165" fontId="17" fillId="0" borderId="10" xfId="40" applyFont="1" applyFill="1" applyBorder="1" applyAlignment="1">
      <alignment horizontal="right"/>
    </xf>
    <xf numFmtId="3" fontId="17" fillId="0" borderId="22" xfId="59" applyNumberFormat="1" applyFont="1" applyFill="1" applyBorder="1" applyAlignment="1">
      <alignment horizontal="right"/>
      <protection/>
    </xf>
    <xf numFmtId="0" fontId="15" fillId="0" borderId="11" xfId="59" applyFont="1" applyFill="1" applyBorder="1" applyAlignment="1">
      <alignment horizontal="center" vertical="center" wrapText="1"/>
      <protection/>
    </xf>
    <xf numFmtId="165" fontId="16" fillId="0" borderId="16" xfId="40" applyFont="1" applyFill="1" applyBorder="1" applyAlignment="1" applyProtection="1">
      <alignment horizontal="right"/>
      <protection locked="0"/>
    </xf>
    <xf numFmtId="3" fontId="8" fillId="0" borderId="43" xfId="0" applyNumberFormat="1" applyFont="1" applyBorder="1" applyAlignment="1">
      <alignment/>
    </xf>
    <xf numFmtId="3" fontId="8" fillId="0" borderId="25" xfId="55" applyNumberFormat="1" applyFont="1" applyFill="1" applyBorder="1">
      <alignment/>
      <protection/>
    </xf>
    <xf numFmtId="3" fontId="8" fillId="0" borderId="29" xfId="0" applyNumberFormat="1" applyFont="1" applyBorder="1" applyAlignment="1">
      <alignment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3" fontId="8" fillId="0" borderId="14" xfId="0" applyNumberFormat="1" applyFont="1" applyBorder="1" applyAlignment="1">
      <alignment/>
    </xf>
    <xf numFmtId="0" fontId="58" fillId="0" borderId="0" xfId="0" applyFont="1" applyAlignment="1">
      <alignment horizontal="center"/>
    </xf>
    <xf numFmtId="0" fontId="9" fillId="0" borderId="0" xfId="56" applyFont="1" applyAlignment="1">
      <alignment horizontal="center"/>
      <protection/>
    </xf>
    <xf numFmtId="165" fontId="56" fillId="0" borderId="10" xfId="40" applyFont="1" applyFill="1" applyBorder="1" applyAlignment="1">
      <alignment horizontal="right"/>
    </xf>
    <xf numFmtId="3" fontId="56" fillId="0" borderId="32" xfId="0" applyNumberFormat="1" applyFont="1" applyBorder="1" applyAlignment="1">
      <alignment horizontal="right"/>
    </xf>
    <xf numFmtId="165" fontId="56" fillId="0" borderId="25" xfId="40" applyFont="1" applyBorder="1" applyAlignment="1">
      <alignment horizontal="right"/>
    </xf>
    <xf numFmtId="165" fontId="56" fillId="0" borderId="25" xfId="40" applyFont="1" applyFill="1" applyBorder="1" applyAlignment="1">
      <alignment horizontal="right"/>
    </xf>
    <xf numFmtId="165" fontId="56" fillId="0" borderId="22" xfId="40" applyFont="1" applyBorder="1" applyAlignment="1">
      <alignment horizontal="right"/>
    </xf>
    <xf numFmtId="3" fontId="55" fillId="0" borderId="24" xfId="40" applyNumberFormat="1" applyFont="1" applyBorder="1" applyAlignment="1">
      <alignment/>
    </xf>
    <xf numFmtId="3" fontId="55" fillId="0" borderId="44" xfId="40" applyNumberFormat="1" applyFont="1" applyBorder="1" applyAlignment="1">
      <alignment/>
    </xf>
    <xf numFmtId="3" fontId="55" fillId="0" borderId="26" xfId="40" applyNumberFormat="1" applyFont="1" applyBorder="1" applyAlignment="1">
      <alignment/>
    </xf>
    <xf numFmtId="3" fontId="56" fillId="0" borderId="19" xfId="0" applyNumberFormat="1" applyFont="1" applyBorder="1" applyAlignment="1">
      <alignment horizontal="center" vertical="center" wrapText="1"/>
    </xf>
    <xf numFmtId="3" fontId="56" fillId="0" borderId="20" xfId="0" applyNumberFormat="1" applyFont="1" applyBorder="1" applyAlignment="1">
      <alignment horizontal="center" vertical="center" wrapText="1"/>
    </xf>
    <xf numFmtId="165" fontId="55" fillId="0" borderId="32" xfId="40" applyFont="1" applyBorder="1" applyAlignment="1">
      <alignment/>
    </xf>
    <xf numFmtId="0" fontId="56" fillId="0" borderId="45" xfId="0" applyFont="1" applyBorder="1" applyAlignment="1">
      <alignment/>
    </xf>
    <xf numFmtId="3" fontId="56" fillId="0" borderId="46" xfId="40" applyNumberFormat="1" applyFont="1" applyFill="1" applyBorder="1" applyAlignment="1">
      <alignment/>
    </xf>
    <xf numFmtId="3" fontId="56" fillId="0" borderId="29" xfId="40" applyNumberFormat="1" applyFont="1" applyFill="1" applyBorder="1" applyAlignment="1">
      <alignment/>
    </xf>
    <xf numFmtId="3" fontId="56" fillId="0" borderId="47" xfId="40" applyNumberFormat="1" applyFont="1" applyFill="1" applyBorder="1" applyAlignment="1">
      <alignment/>
    </xf>
    <xf numFmtId="3" fontId="56" fillId="0" borderId="48" xfId="40" applyNumberFormat="1" applyFont="1" applyFill="1" applyBorder="1" applyAlignment="1">
      <alignment/>
    </xf>
    <xf numFmtId="3" fontId="56" fillId="0" borderId="36" xfId="40" applyNumberFormat="1" applyFont="1" applyFill="1" applyBorder="1" applyAlignment="1">
      <alignment/>
    </xf>
    <xf numFmtId="3" fontId="56" fillId="0" borderId="46" xfId="40" applyNumberFormat="1" applyFont="1" applyBorder="1" applyAlignment="1">
      <alignment/>
    </xf>
    <xf numFmtId="3" fontId="56" fillId="0" borderId="29" xfId="40" applyNumberFormat="1" applyFont="1" applyBorder="1" applyAlignment="1">
      <alignment/>
    </xf>
    <xf numFmtId="3" fontId="56" fillId="0" borderId="47" xfId="40" applyNumberFormat="1" applyFont="1" applyBorder="1" applyAlignment="1">
      <alignment/>
    </xf>
    <xf numFmtId="3" fontId="56" fillId="0" borderId="49" xfId="40" applyNumberFormat="1" applyFont="1" applyBorder="1" applyAlignment="1">
      <alignment/>
    </xf>
    <xf numFmtId="0" fontId="56" fillId="0" borderId="50" xfId="0" applyFont="1" applyBorder="1" applyAlignment="1">
      <alignment/>
    </xf>
    <xf numFmtId="3" fontId="56" fillId="0" borderId="51" xfId="0" applyNumberFormat="1" applyFont="1" applyBorder="1" applyAlignment="1">
      <alignment/>
    </xf>
    <xf numFmtId="3" fontId="56" fillId="0" borderId="24" xfId="0" applyNumberFormat="1" applyFont="1" applyBorder="1" applyAlignment="1">
      <alignment/>
    </xf>
    <xf numFmtId="3" fontId="56" fillId="0" borderId="52" xfId="0" applyNumberFormat="1" applyFont="1" applyBorder="1" applyAlignment="1">
      <alignment/>
    </xf>
    <xf numFmtId="3" fontId="56" fillId="0" borderId="43" xfId="0" applyNumberFormat="1" applyFont="1" applyBorder="1" applyAlignment="1">
      <alignment/>
    </xf>
    <xf numFmtId="3" fontId="56" fillId="0" borderId="53" xfId="0" applyNumberFormat="1" applyFont="1" applyBorder="1" applyAlignment="1">
      <alignment/>
    </xf>
    <xf numFmtId="3" fontId="55" fillId="0" borderId="54" xfId="40" applyNumberFormat="1" applyFont="1" applyBorder="1" applyAlignment="1">
      <alignment/>
    </xf>
    <xf numFmtId="166" fontId="55" fillId="0" borderId="0" xfId="40" applyNumberFormat="1" applyFont="1" applyAlignment="1">
      <alignment/>
    </xf>
    <xf numFmtId="166" fontId="55" fillId="0" borderId="0" xfId="40" applyNumberFormat="1" applyFont="1" applyBorder="1" applyAlignment="1">
      <alignment/>
    </xf>
    <xf numFmtId="166" fontId="56" fillId="0" borderId="0" xfId="40" applyNumberFormat="1" applyFont="1" applyBorder="1" applyAlignment="1">
      <alignment/>
    </xf>
    <xf numFmtId="166" fontId="55" fillId="0" borderId="0" xfId="0" applyNumberFormat="1" applyFont="1" applyBorder="1" applyAlignment="1">
      <alignment/>
    </xf>
    <xf numFmtId="0" fontId="56" fillId="0" borderId="0" xfId="0" applyFont="1" applyAlignment="1">
      <alignment horizontal="center" vertical="center"/>
    </xf>
    <xf numFmtId="166" fontId="56" fillId="0" borderId="0" xfId="40" applyNumberFormat="1" applyFont="1" applyAlignment="1">
      <alignment horizontal="center" vertical="center"/>
    </xf>
    <xf numFmtId="0" fontId="5" fillId="0" borderId="33" xfId="0" applyFont="1" applyBorder="1" applyAlignment="1">
      <alignment/>
    </xf>
    <xf numFmtId="0" fontId="5" fillId="0" borderId="33" xfId="0" applyFont="1" applyBorder="1" applyAlignment="1" quotePrefix="1">
      <alignment/>
    </xf>
    <xf numFmtId="3" fontId="60" fillId="0" borderId="55" xfId="0" applyNumberFormat="1" applyFont="1" applyBorder="1" applyAlignment="1">
      <alignment horizontal="center" vertical="center" wrapText="1"/>
    </xf>
    <xf numFmtId="3" fontId="60" fillId="0" borderId="19" xfId="0" applyNumberFormat="1" applyFont="1" applyBorder="1" applyAlignment="1">
      <alignment horizontal="center" vertical="center" wrapText="1"/>
    </xf>
    <xf numFmtId="3" fontId="60" fillId="0" borderId="56" xfId="0" applyNumberFormat="1" applyFont="1" applyBorder="1" applyAlignment="1">
      <alignment horizontal="center" vertical="center" wrapText="1"/>
    </xf>
    <xf numFmtId="3" fontId="60" fillId="0" borderId="31" xfId="0" applyNumberFormat="1" applyFont="1" applyBorder="1" applyAlignment="1">
      <alignment horizontal="center" vertical="center" wrapText="1"/>
    </xf>
    <xf numFmtId="3" fontId="60" fillId="0" borderId="57" xfId="0" applyNumberFormat="1" applyFont="1" applyBorder="1" applyAlignment="1">
      <alignment horizontal="center" vertical="center" wrapText="1"/>
    </xf>
    <xf numFmtId="0" fontId="9" fillId="0" borderId="11" xfId="56" applyFont="1" applyFill="1" applyBorder="1" applyAlignment="1">
      <alignment horizontal="center" vertical="center" wrapText="1"/>
      <protection/>
    </xf>
    <xf numFmtId="14" fontId="9" fillId="0" borderId="22" xfId="56" applyNumberFormat="1" applyFont="1" applyFill="1" applyBorder="1" applyAlignment="1">
      <alignment horizontal="center" vertical="center" wrapText="1"/>
      <protection/>
    </xf>
    <xf numFmtId="14" fontId="9" fillId="0" borderId="21" xfId="56" applyNumberFormat="1" applyFont="1" applyFill="1" applyBorder="1" applyAlignment="1">
      <alignment horizontal="center" vertical="center" wrapText="1"/>
      <protection/>
    </xf>
    <xf numFmtId="0" fontId="8" fillId="0" borderId="0" xfId="56" applyFont="1" applyFill="1">
      <alignment/>
      <protection/>
    </xf>
    <xf numFmtId="0" fontId="8" fillId="0" borderId="13" xfId="56" applyFont="1" applyFill="1" applyBorder="1" applyAlignment="1">
      <alignment horizontal="left" wrapText="1"/>
      <protection/>
    </xf>
    <xf numFmtId="14" fontId="8" fillId="0" borderId="18" xfId="56" applyNumberFormat="1" applyFont="1" applyFill="1" applyBorder="1" applyAlignment="1">
      <alignment horizontal="center" wrapText="1"/>
      <protection/>
    </xf>
    <xf numFmtId="14" fontId="8" fillId="0" borderId="14" xfId="56" applyNumberFormat="1" applyFont="1" applyFill="1" applyBorder="1" applyAlignment="1">
      <alignment horizontal="center" wrapText="1"/>
      <protection/>
    </xf>
    <xf numFmtId="0" fontId="9" fillId="0" borderId="15" xfId="56" applyFont="1" applyFill="1" applyBorder="1" applyAlignment="1">
      <alignment horizontal="left" wrapText="1"/>
      <protection/>
    </xf>
    <xf numFmtId="3" fontId="9" fillId="0" borderId="10" xfId="56" applyNumberFormat="1" applyFont="1" applyBorder="1" applyAlignment="1">
      <alignment horizontal="right"/>
      <protection/>
    </xf>
    <xf numFmtId="3" fontId="9" fillId="0" borderId="16" xfId="56" applyNumberFormat="1" applyFont="1" applyBorder="1" applyAlignment="1">
      <alignment horizontal="right"/>
      <protection/>
    </xf>
    <xf numFmtId="0" fontId="5" fillId="0" borderId="15" xfId="56" applyFont="1" applyFill="1" applyBorder="1" applyAlignment="1">
      <alignment horizontal="left" wrapText="1"/>
      <protection/>
    </xf>
    <xf numFmtId="3" fontId="10" fillId="0" borderId="10" xfId="56" applyNumberFormat="1" applyFont="1" applyBorder="1" applyAlignment="1">
      <alignment horizontal="right"/>
      <protection/>
    </xf>
    <xf numFmtId="3" fontId="5" fillId="0" borderId="10" xfId="56" applyNumberFormat="1" applyFont="1" applyBorder="1" applyAlignment="1">
      <alignment horizontal="right"/>
      <protection/>
    </xf>
    <xf numFmtId="3" fontId="10" fillId="0" borderId="16" xfId="56" applyNumberFormat="1" applyFont="1" applyBorder="1" applyAlignment="1">
      <alignment horizontal="right"/>
      <protection/>
    </xf>
    <xf numFmtId="0" fontId="5" fillId="0" borderId="0" xfId="56" applyFont="1" applyFill="1">
      <alignment/>
      <protection/>
    </xf>
    <xf numFmtId="3" fontId="5" fillId="0" borderId="16" xfId="56" applyNumberFormat="1" applyFont="1" applyBorder="1" applyAlignment="1">
      <alignment horizontal="right"/>
      <protection/>
    </xf>
    <xf numFmtId="3" fontId="8" fillId="0" borderId="10" xfId="56" applyNumberFormat="1" applyFont="1" applyBorder="1" applyAlignment="1">
      <alignment horizontal="right"/>
      <protection/>
    </xf>
    <xf numFmtId="3" fontId="8" fillId="0" borderId="16" xfId="56" applyNumberFormat="1" applyFont="1" applyBorder="1" applyAlignment="1">
      <alignment horizontal="right"/>
      <protection/>
    </xf>
    <xf numFmtId="0" fontId="5" fillId="0" borderId="28" xfId="56" applyFont="1" applyFill="1" applyBorder="1" applyAlignment="1">
      <alignment horizontal="left" wrapText="1"/>
      <protection/>
    </xf>
    <xf numFmtId="3" fontId="8" fillId="0" borderId="29" xfId="56" applyNumberFormat="1" applyFont="1" applyBorder="1" applyAlignment="1">
      <alignment horizontal="right"/>
      <protection/>
    </xf>
    <xf numFmtId="3" fontId="5" fillId="0" borderId="29" xfId="56" applyNumberFormat="1" applyFont="1" applyBorder="1" applyAlignment="1">
      <alignment horizontal="right"/>
      <protection/>
    </xf>
    <xf numFmtId="3" fontId="8" fillId="0" borderId="26" xfId="56" applyNumberFormat="1" applyFont="1" applyBorder="1" applyAlignment="1">
      <alignment horizontal="right"/>
      <protection/>
    </xf>
    <xf numFmtId="0" fontId="5" fillId="0" borderId="17" xfId="56" applyFont="1" applyFill="1" applyBorder="1" applyAlignment="1">
      <alignment horizontal="left" wrapText="1"/>
      <protection/>
    </xf>
    <xf numFmtId="3" fontId="8" fillId="0" borderId="19" xfId="56" applyNumberFormat="1" applyFont="1" applyBorder="1" applyAlignment="1">
      <alignment horizontal="right"/>
      <protection/>
    </xf>
    <xf numFmtId="3" fontId="5" fillId="0" borderId="19" xfId="56" applyNumberFormat="1" applyFont="1" applyBorder="1" applyAlignment="1">
      <alignment horizontal="right"/>
      <protection/>
    </xf>
    <xf numFmtId="3" fontId="8" fillId="0" borderId="20" xfId="56" applyNumberFormat="1" applyFont="1" applyBorder="1" applyAlignment="1">
      <alignment horizontal="right"/>
      <protection/>
    </xf>
    <xf numFmtId="0" fontId="9" fillId="0" borderId="11" xfId="56" applyFont="1" applyBorder="1" applyAlignment="1">
      <alignment/>
      <protection/>
    </xf>
    <xf numFmtId="3" fontId="9" fillId="0" borderId="22" xfId="56" applyNumberFormat="1" applyFont="1" applyBorder="1" applyAlignment="1">
      <alignment horizontal="right"/>
      <protection/>
    </xf>
    <xf numFmtId="3" fontId="9" fillId="0" borderId="21" xfId="56" applyNumberFormat="1" applyFont="1" applyBorder="1" applyAlignment="1">
      <alignment horizontal="right"/>
      <protection/>
    </xf>
    <xf numFmtId="165" fontId="17" fillId="0" borderId="22" xfId="40" applyFont="1" applyFill="1" applyBorder="1" applyAlignment="1">
      <alignment horizontal="right"/>
    </xf>
    <xf numFmtId="3" fontId="60" fillId="0" borderId="22" xfId="0" applyNumberFormat="1" applyFont="1" applyBorder="1" applyAlignment="1">
      <alignment horizontal="center" vertical="center" wrapText="1"/>
    </xf>
    <xf numFmtId="165" fontId="17" fillId="0" borderId="22" xfId="40" applyFont="1" applyFill="1" applyBorder="1" applyAlignment="1">
      <alignment horizontal="right"/>
    </xf>
    <xf numFmtId="3" fontId="56" fillId="0" borderId="29" xfId="0" applyNumberFormat="1" applyFont="1" applyBorder="1" applyAlignment="1">
      <alignment horizontal="right"/>
    </xf>
    <xf numFmtId="3" fontId="60" fillId="0" borderId="21" xfId="0" applyNumberFormat="1" applyFont="1" applyBorder="1" applyAlignment="1">
      <alignment horizontal="center" vertical="center" wrapText="1"/>
    </xf>
    <xf numFmtId="166" fontId="0" fillId="0" borderId="0" xfId="40" applyNumberFormat="1" applyFont="1" applyAlignment="1">
      <alignment/>
    </xf>
    <xf numFmtId="166" fontId="0" fillId="0" borderId="0" xfId="40" applyNumberFormat="1" applyFont="1" applyBorder="1" applyAlignment="1">
      <alignment/>
    </xf>
    <xf numFmtId="3" fontId="56" fillId="0" borderId="18" xfId="0" applyNumberFormat="1" applyFont="1" applyBorder="1" applyAlignment="1">
      <alignment/>
    </xf>
    <xf numFmtId="3" fontId="56" fillId="0" borderId="58" xfId="0" applyNumberFormat="1" applyFont="1" applyBorder="1" applyAlignment="1">
      <alignment/>
    </xf>
    <xf numFmtId="3" fontId="56" fillId="0" borderId="19" xfId="40" applyNumberFormat="1" applyFont="1" applyFill="1" applyBorder="1" applyAlignment="1">
      <alignment/>
    </xf>
    <xf numFmtId="3" fontId="56" fillId="0" borderId="56" xfId="40" applyNumberFormat="1" applyFont="1" applyFill="1" applyBorder="1" applyAlignment="1">
      <alignment/>
    </xf>
    <xf numFmtId="0" fontId="56" fillId="0" borderId="25" xfId="0" applyFont="1" applyBorder="1" applyAlignment="1">
      <alignment horizontal="center" vertical="center" wrapText="1"/>
    </xf>
    <xf numFmtId="0" fontId="56" fillId="0" borderId="59" xfId="0" applyFont="1" applyBorder="1" applyAlignment="1">
      <alignment horizontal="center" vertical="center" wrapText="1"/>
    </xf>
    <xf numFmtId="0" fontId="56" fillId="0" borderId="35" xfId="0" applyFont="1" applyBorder="1" applyAlignment="1">
      <alignment horizontal="center" vertical="center" wrapText="1"/>
    </xf>
    <xf numFmtId="0" fontId="56" fillId="0" borderId="60" xfId="0" applyFont="1" applyBorder="1" applyAlignment="1">
      <alignment horizontal="center" vertical="center" wrapText="1"/>
    </xf>
    <xf numFmtId="0" fontId="56" fillId="0" borderId="61" xfId="0" applyFont="1" applyBorder="1" applyAlignment="1">
      <alignment horizontal="center" vertical="center" wrapText="1"/>
    </xf>
    <xf numFmtId="0" fontId="56" fillId="0" borderId="62" xfId="0" applyFont="1" applyBorder="1" applyAlignment="1">
      <alignment horizontal="center" vertical="center" wrapText="1"/>
    </xf>
    <xf numFmtId="49" fontId="56" fillId="0" borderId="30" xfId="0" applyNumberFormat="1" applyFont="1" applyBorder="1" applyAlignment="1">
      <alignment horizontal="center"/>
    </xf>
    <xf numFmtId="49" fontId="56" fillId="0" borderId="63" xfId="0" applyNumberFormat="1" applyFont="1" applyBorder="1" applyAlignment="1">
      <alignment horizontal="center"/>
    </xf>
    <xf numFmtId="49" fontId="56" fillId="0" borderId="64" xfId="0" applyNumberFormat="1" applyFont="1" applyBorder="1" applyAlignment="1">
      <alignment horizontal="center"/>
    </xf>
    <xf numFmtId="0" fontId="56" fillId="0" borderId="65" xfId="0" applyFont="1" applyBorder="1" applyAlignment="1">
      <alignment horizontal="center" vertical="center" wrapText="1"/>
    </xf>
    <xf numFmtId="0" fontId="56" fillId="0" borderId="66" xfId="0" applyFont="1" applyBorder="1" applyAlignment="1">
      <alignment horizontal="center" vertical="center" wrapText="1"/>
    </xf>
    <xf numFmtId="0" fontId="56" fillId="0" borderId="67" xfId="0" applyFont="1" applyBorder="1" applyAlignment="1">
      <alignment horizontal="center" vertical="center" wrapText="1"/>
    </xf>
    <xf numFmtId="0" fontId="56" fillId="0" borderId="68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69" xfId="0" applyFont="1" applyBorder="1" applyAlignment="1">
      <alignment horizontal="center" vertical="center" wrapText="1"/>
    </xf>
    <xf numFmtId="0" fontId="56" fillId="0" borderId="70" xfId="0" applyFont="1" applyBorder="1" applyAlignment="1">
      <alignment horizontal="center" vertical="center"/>
    </xf>
    <xf numFmtId="0" fontId="56" fillId="0" borderId="71" xfId="0" applyFont="1" applyBorder="1" applyAlignment="1">
      <alignment horizontal="center" vertical="center"/>
    </xf>
    <xf numFmtId="0" fontId="56" fillId="0" borderId="72" xfId="0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6" fillId="0" borderId="13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49" fontId="60" fillId="0" borderId="73" xfId="0" applyNumberFormat="1" applyFont="1" applyBorder="1" applyAlignment="1">
      <alignment horizontal="center" vertical="center"/>
    </xf>
    <xf numFmtId="49" fontId="60" fillId="0" borderId="63" xfId="0" applyNumberFormat="1" applyFont="1" applyBorder="1" applyAlignment="1">
      <alignment horizontal="center" vertical="center"/>
    </xf>
    <xf numFmtId="0" fontId="60" fillId="0" borderId="59" xfId="0" applyFont="1" applyBorder="1" applyAlignment="1">
      <alignment horizontal="center" vertical="center" wrapText="1"/>
    </xf>
    <xf numFmtId="49" fontId="60" fillId="0" borderId="74" xfId="0" applyNumberFormat="1" applyFont="1" applyBorder="1" applyAlignment="1">
      <alignment horizontal="center" vertical="center"/>
    </xf>
    <xf numFmtId="49" fontId="60" fillId="0" borderId="66" xfId="0" applyNumberFormat="1" applyFont="1" applyBorder="1" applyAlignment="1">
      <alignment horizontal="center" vertical="center"/>
    </xf>
    <xf numFmtId="49" fontId="60" fillId="0" borderId="75" xfId="0" applyNumberFormat="1" applyFont="1" applyBorder="1" applyAlignment="1">
      <alignment horizontal="center" vertical="center"/>
    </xf>
    <xf numFmtId="49" fontId="60" fillId="0" borderId="76" xfId="0" applyNumberFormat="1" applyFont="1" applyBorder="1" applyAlignment="1">
      <alignment horizontal="center" vertical="center"/>
    </xf>
    <xf numFmtId="49" fontId="60" fillId="0" borderId="77" xfId="0" applyNumberFormat="1" applyFont="1" applyBorder="1" applyAlignment="1">
      <alignment horizontal="center" vertical="center"/>
    </xf>
    <xf numFmtId="49" fontId="60" fillId="0" borderId="78" xfId="0" applyNumberFormat="1" applyFont="1" applyBorder="1" applyAlignment="1">
      <alignment horizontal="center" vertical="center"/>
    </xf>
    <xf numFmtId="0" fontId="60" fillId="0" borderId="79" xfId="0" applyFont="1" applyBorder="1" applyAlignment="1">
      <alignment horizontal="center" vertical="center"/>
    </xf>
    <xf numFmtId="0" fontId="60" fillId="0" borderId="33" xfId="0" applyFont="1" applyBorder="1" applyAlignment="1">
      <alignment horizontal="center" vertical="center"/>
    </xf>
    <xf numFmtId="0" fontId="60" fillId="0" borderId="80" xfId="0" applyFont="1" applyBorder="1" applyAlignment="1">
      <alignment horizontal="center" vertical="center"/>
    </xf>
    <xf numFmtId="0" fontId="60" fillId="0" borderId="81" xfId="0" applyFont="1" applyBorder="1" applyAlignment="1">
      <alignment horizontal="center" vertical="center" wrapText="1"/>
    </xf>
    <xf numFmtId="0" fontId="60" fillId="0" borderId="41" xfId="0" applyFont="1" applyBorder="1" applyAlignment="1">
      <alignment horizontal="center" vertical="center" wrapText="1"/>
    </xf>
    <xf numFmtId="0" fontId="60" fillId="0" borderId="82" xfId="0" applyFont="1" applyBorder="1" applyAlignment="1">
      <alignment horizontal="center" vertical="center" wrapText="1"/>
    </xf>
    <xf numFmtId="0" fontId="60" fillId="0" borderId="37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38" xfId="0" applyFont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center" wrapText="1"/>
    </xf>
    <xf numFmtId="0" fontId="9" fillId="0" borderId="0" xfId="56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13" fillId="33" borderId="0" xfId="59" applyFont="1" applyFill="1" applyBorder="1" applyAlignment="1">
      <alignment horizontal="center"/>
      <protection/>
    </xf>
    <xf numFmtId="0" fontId="14" fillId="33" borderId="0" xfId="59" applyFont="1" applyFill="1" applyBorder="1" applyAlignment="1">
      <alignment horizontal="center"/>
      <protection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Normál 2" xfId="55"/>
    <cellStyle name="Normál 2 2" xfId="56"/>
    <cellStyle name="Normál 3" xfId="57"/>
    <cellStyle name="Normál 6" xfId="58"/>
    <cellStyle name="Normál_1.számú melléklet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B24"/>
  <sheetViews>
    <sheetView zoomScale="75" zoomScaleNormal="75" workbookViewId="0" topLeftCell="A1">
      <selection activeCell="S38" sqref="S38"/>
    </sheetView>
  </sheetViews>
  <sheetFormatPr defaultColWidth="9.140625" defaultRowHeight="15"/>
  <cols>
    <col min="1" max="1" width="64.00390625" style="2" customWidth="1"/>
    <col min="2" max="2" width="13.8515625" style="2" customWidth="1"/>
    <col min="3" max="3" width="14.140625" style="2" customWidth="1"/>
    <col min="4" max="4" width="11.7109375" style="2" customWidth="1"/>
    <col min="5" max="5" width="13.421875" style="2" customWidth="1"/>
    <col min="6" max="6" width="13.140625" style="2" customWidth="1"/>
    <col min="7" max="7" width="12.8515625" style="2" customWidth="1"/>
    <col min="8" max="8" width="12.28125" style="2" customWidth="1"/>
    <col min="9" max="9" width="12.8515625" style="2" customWidth="1"/>
    <col min="10" max="10" width="12.28125" style="2" customWidth="1"/>
    <col min="11" max="11" width="13.421875" style="2" customWidth="1"/>
    <col min="12" max="12" width="12.421875" style="2" customWidth="1"/>
    <col min="13" max="13" width="13.140625" style="2" customWidth="1"/>
    <col min="14" max="14" width="12.7109375" style="2" customWidth="1"/>
    <col min="15" max="15" width="12.57421875" style="2" customWidth="1"/>
    <col min="16" max="16" width="12.28125" style="2" customWidth="1"/>
    <col min="17" max="19" width="14.28125" style="2" customWidth="1"/>
    <col min="20" max="20" width="13.00390625" style="2" customWidth="1"/>
    <col min="21" max="22" width="14.28125" style="2" customWidth="1"/>
    <col min="23" max="23" width="13.57421875" style="2" bestFit="1" customWidth="1"/>
    <col min="24" max="24" width="13.57421875" style="2" customWidth="1"/>
    <col min="25" max="28" width="13.57421875" style="2" bestFit="1" customWidth="1"/>
    <col min="29" max="16384" width="9.140625" style="2" customWidth="1"/>
  </cols>
  <sheetData>
    <row r="1" spans="1:22" ht="15">
      <c r="A1" s="2" t="s">
        <v>16</v>
      </c>
      <c r="V1" s="8" t="s">
        <v>73</v>
      </c>
    </row>
    <row r="3" spans="1:22" ht="15">
      <c r="A3" s="298" t="s">
        <v>110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</row>
    <row r="4" spans="1:22" ht="15">
      <c r="A4" s="299" t="s">
        <v>17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</row>
    <row r="5" spans="1:22" ht="15.75" thickBot="1">
      <c r="A5" s="35"/>
      <c r="B5" s="36"/>
      <c r="C5" s="137"/>
      <c r="D5" s="137"/>
      <c r="E5" s="197"/>
      <c r="F5" s="36"/>
      <c r="G5" s="137"/>
      <c r="H5" s="137"/>
      <c r="I5" s="197"/>
      <c r="J5" s="36"/>
      <c r="K5" s="137"/>
      <c r="L5" s="137"/>
      <c r="M5" s="197"/>
      <c r="N5" s="36"/>
      <c r="O5" s="137"/>
      <c r="P5" s="137"/>
      <c r="Q5" s="197"/>
      <c r="R5" s="36"/>
      <c r="S5" s="137"/>
      <c r="T5" s="137"/>
      <c r="U5" s="197"/>
      <c r="V5" s="36"/>
    </row>
    <row r="6" spans="1:22" ht="15.75" customHeight="1" thickTop="1">
      <c r="A6" s="295" t="s">
        <v>38</v>
      </c>
      <c r="B6" s="286" t="s">
        <v>39</v>
      </c>
      <c r="C6" s="287"/>
      <c r="D6" s="287"/>
      <c r="E6" s="288"/>
      <c r="F6" s="286" t="s">
        <v>40</v>
      </c>
      <c r="G6" s="287"/>
      <c r="H6" s="287"/>
      <c r="I6" s="288"/>
      <c r="J6" s="286" t="s">
        <v>41</v>
      </c>
      <c r="K6" s="287"/>
      <c r="L6" s="287"/>
      <c r="M6" s="288"/>
      <c r="N6" s="286" t="s">
        <v>42</v>
      </c>
      <c r="O6" s="287"/>
      <c r="P6" s="287"/>
      <c r="Q6" s="288"/>
      <c r="R6" s="289" t="s">
        <v>12</v>
      </c>
      <c r="S6" s="290"/>
      <c r="T6" s="290"/>
      <c r="U6" s="291"/>
      <c r="V6" s="283" t="s">
        <v>23</v>
      </c>
    </row>
    <row r="7" spans="1:22" ht="27.75" customHeight="1">
      <c r="A7" s="296"/>
      <c r="B7" s="280" t="s">
        <v>43</v>
      </c>
      <c r="C7" s="281"/>
      <c r="D7" s="281"/>
      <c r="E7" s="282"/>
      <c r="F7" s="280" t="s">
        <v>44</v>
      </c>
      <c r="G7" s="281"/>
      <c r="H7" s="281"/>
      <c r="I7" s="282"/>
      <c r="J7" s="280" t="s">
        <v>45</v>
      </c>
      <c r="K7" s="281"/>
      <c r="L7" s="281"/>
      <c r="M7" s="282"/>
      <c r="N7" s="280" t="s">
        <v>46</v>
      </c>
      <c r="O7" s="281"/>
      <c r="P7" s="281"/>
      <c r="Q7" s="282"/>
      <c r="R7" s="292"/>
      <c r="S7" s="293"/>
      <c r="T7" s="293"/>
      <c r="U7" s="294"/>
      <c r="V7" s="284"/>
    </row>
    <row r="8" spans="1:22" ht="43.5" thickBot="1">
      <c r="A8" s="297"/>
      <c r="B8" s="138" t="s">
        <v>27</v>
      </c>
      <c r="C8" s="138" t="s">
        <v>125</v>
      </c>
      <c r="D8" s="138" t="s">
        <v>114</v>
      </c>
      <c r="E8" s="138" t="s">
        <v>115</v>
      </c>
      <c r="F8" s="138" t="s">
        <v>27</v>
      </c>
      <c r="G8" s="138" t="s">
        <v>125</v>
      </c>
      <c r="H8" s="138" t="s">
        <v>114</v>
      </c>
      <c r="I8" s="138" t="s">
        <v>115</v>
      </c>
      <c r="J8" s="138" t="s">
        <v>27</v>
      </c>
      <c r="K8" s="138" t="s">
        <v>125</v>
      </c>
      <c r="L8" s="138" t="s">
        <v>114</v>
      </c>
      <c r="M8" s="138" t="s">
        <v>115</v>
      </c>
      <c r="N8" s="138" t="s">
        <v>27</v>
      </c>
      <c r="O8" s="138" t="s">
        <v>125</v>
      </c>
      <c r="P8" s="138" t="s">
        <v>114</v>
      </c>
      <c r="Q8" s="138" t="s">
        <v>115</v>
      </c>
      <c r="R8" s="138" t="s">
        <v>27</v>
      </c>
      <c r="S8" s="138" t="s">
        <v>125</v>
      </c>
      <c r="T8" s="138" t="s">
        <v>114</v>
      </c>
      <c r="U8" s="138" t="s">
        <v>115</v>
      </c>
      <c r="V8" s="285"/>
    </row>
    <row r="9" spans="1:22" ht="19.5" customHeight="1" thickTop="1">
      <c r="A9" s="12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139"/>
      <c r="T9" s="139"/>
      <c r="U9" s="139"/>
      <c r="V9" s="13"/>
    </row>
    <row r="10" spans="1:22" ht="19.5" customHeight="1">
      <c r="A10" s="14" t="s">
        <v>30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140"/>
      <c r="T10" s="140"/>
      <c r="U10" s="140"/>
      <c r="V10" s="15"/>
    </row>
    <row r="11" spans="1:26" ht="19.5" customHeight="1">
      <c r="A11" s="1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141"/>
      <c r="T11" s="141"/>
      <c r="U11" s="141"/>
      <c r="V11" s="17"/>
      <c r="Z11" s="3"/>
    </row>
    <row r="12" spans="1:26" ht="19.5" customHeight="1">
      <c r="A12" s="14" t="s">
        <v>18</v>
      </c>
      <c r="B12" s="6">
        <f>SUM(B13:B18)</f>
        <v>19698300</v>
      </c>
      <c r="C12" s="6">
        <v>19698300</v>
      </c>
      <c r="D12" s="149">
        <v>0</v>
      </c>
      <c r="E12" s="6">
        <f>SUM(C12:D12)</f>
        <v>19698300</v>
      </c>
      <c r="F12" s="6"/>
      <c r="G12" s="6"/>
      <c r="H12" s="6"/>
      <c r="I12" s="6"/>
      <c r="J12" s="6">
        <f>SUM(J13:J18)</f>
        <v>7682337</v>
      </c>
      <c r="K12" s="6">
        <f>SUM(I12:J12)</f>
        <v>7682337</v>
      </c>
      <c r="L12" s="149">
        <v>0</v>
      </c>
      <c r="M12" s="6">
        <f>SUM(K12:L12)</f>
        <v>7682337</v>
      </c>
      <c r="N12" s="6">
        <f>SUM(N13:N18)</f>
        <v>52176000</v>
      </c>
      <c r="O12" s="6">
        <v>52176000</v>
      </c>
      <c r="P12" s="149">
        <v>0</v>
      </c>
      <c r="Q12" s="6">
        <f>SUM(O12:P12)</f>
        <v>52176000</v>
      </c>
      <c r="R12" s="6">
        <f>+B12+F12+J12+N12</f>
        <v>79556637</v>
      </c>
      <c r="S12" s="6">
        <f>+C12+G12+K12+O12</f>
        <v>79556637</v>
      </c>
      <c r="T12" s="201">
        <f>+D12+H12+L12+P12</f>
        <v>0</v>
      </c>
      <c r="U12" s="142">
        <f aca="true" t="shared" si="0" ref="U12:U22">+E12+I12+M12+Q12</f>
        <v>79556637</v>
      </c>
      <c r="V12" s="18">
        <v>79556637</v>
      </c>
      <c r="Z12" s="3"/>
    </row>
    <row r="13" spans="1:28" ht="19.5" customHeight="1">
      <c r="A13" s="19" t="s">
        <v>103</v>
      </c>
      <c r="B13" s="9">
        <v>13098900</v>
      </c>
      <c r="C13" s="9">
        <v>13098900</v>
      </c>
      <c r="D13" s="9"/>
      <c r="E13" s="9">
        <f>SUM(C13:D13)</f>
        <v>13098900</v>
      </c>
      <c r="F13" s="26"/>
      <c r="G13" s="26"/>
      <c r="H13" s="26"/>
      <c r="I13" s="26"/>
      <c r="J13" s="26"/>
      <c r="K13" s="26"/>
      <c r="L13" s="26"/>
      <c r="M13" s="6"/>
      <c r="N13" s="26"/>
      <c r="O13" s="26"/>
      <c r="P13" s="26"/>
      <c r="Q13" s="26"/>
      <c r="R13" s="7">
        <f aca="true" t="shared" si="1" ref="R13:S18">+B13+F13+J13+N13</f>
        <v>13098900</v>
      </c>
      <c r="S13" s="7">
        <f t="shared" si="1"/>
        <v>13098900</v>
      </c>
      <c r="T13" s="143"/>
      <c r="U13" s="143">
        <f t="shared" si="0"/>
        <v>13098900</v>
      </c>
      <c r="V13" s="20">
        <v>13098900</v>
      </c>
      <c r="W13" s="3"/>
      <c r="Y13" s="3"/>
      <c r="Z13" s="3"/>
      <c r="AA13" s="3"/>
      <c r="AB13" s="3"/>
    </row>
    <row r="14" spans="1:28" ht="19.5" customHeight="1">
      <c r="A14" s="19" t="s">
        <v>104</v>
      </c>
      <c r="B14" s="9">
        <v>6599400</v>
      </c>
      <c r="C14" s="9">
        <v>6599400</v>
      </c>
      <c r="D14" s="9"/>
      <c r="E14" s="9">
        <f>SUM(C14:D14)</f>
        <v>6599400</v>
      </c>
      <c r="F14" s="27"/>
      <c r="G14" s="27"/>
      <c r="H14" s="27"/>
      <c r="I14" s="27"/>
      <c r="J14" s="27"/>
      <c r="K14" s="27"/>
      <c r="L14" s="27"/>
      <c r="M14" s="6"/>
      <c r="N14" s="27"/>
      <c r="O14" s="27"/>
      <c r="P14" s="27"/>
      <c r="Q14" s="27"/>
      <c r="R14" s="7">
        <f t="shared" si="1"/>
        <v>6599400</v>
      </c>
      <c r="S14" s="7">
        <f t="shared" si="1"/>
        <v>6599400</v>
      </c>
      <c r="T14" s="143"/>
      <c r="U14" s="143">
        <f t="shared" si="0"/>
        <v>6599400</v>
      </c>
      <c r="V14" s="20">
        <v>6599400</v>
      </c>
      <c r="W14" s="3"/>
      <c r="Y14" s="3"/>
      <c r="Z14" s="3"/>
      <c r="AA14" s="3"/>
      <c r="AB14" s="3"/>
    </row>
    <row r="15" spans="1:27" ht="19.5" customHeight="1">
      <c r="A15" s="21" t="s">
        <v>19</v>
      </c>
      <c r="B15" s="7"/>
      <c r="C15" s="7"/>
      <c r="D15" s="7"/>
      <c r="E15" s="7"/>
      <c r="F15" s="7"/>
      <c r="G15" s="7"/>
      <c r="H15" s="7"/>
      <c r="I15" s="7"/>
      <c r="J15" s="7">
        <v>5108571</v>
      </c>
      <c r="K15" s="7">
        <f>SUM(I15:J15)</f>
        <v>5108571</v>
      </c>
      <c r="L15" s="7"/>
      <c r="M15" s="9">
        <f>SUM(K15:L15)</f>
        <v>5108571</v>
      </c>
      <c r="N15" s="28"/>
      <c r="O15" s="28"/>
      <c r="P15" s="28"/>
      <c r="Q15" s="28"/>
      <c r="R15" s="7">
        <f t="shared" si="1"/>
        <v>5108571</v>
      </c>
      <c r="S15" s="7">
        <f t="shared" si="1"/>
        <v>5108571</v>
      </c>
      <c r="T15" s="143"/>
      <c r="U15" s="143">
        <f t="shared" si="0"/>
        <v>5108571</v>
      </c>
      <c r="V15" s="20">
        <v>5108571</v>
      </c>
      <c r="W15" s="3"/>
      <c r="X15" s="5"/>
      <c r="Z15" s="3"/>
      <c r="AA15" s="3"/>
    </row>
    <row r="16" spans="1:26" ht="19.5" customHeight="1">
      <c r="A16" s="21" t="s">
        <v>20</v>
      </c>
      <c r="B16" s="7"/>
      <c r="C16" s="7"/>
      <c r="D16" s="7"/>
      <c r="E16" s="7"/>
      <c r="F16" s="7"/>
      <c r="G16" s="7"/>
      <c r="H16" s="7"/>
      <c r="I16" s="7"/>
      <c r="J16" s="7">
        <v>2573766</v>
      </c>
      <c r="K16" s="7">
        <f>SUM(I16:J16)</f>
        <v>2573766</v>
      </c>
      <c r="L16" s="7"/>
      <c r="M16" s="9">
        <f>SUM(K16:L16)</f>
        <v>2573766</v>
      </c>
      <c r="N16" s="28"/>
      <c r="O16" s="28"/>
      <c r="P16" s="28"/>
      <c r="Q16" s="28"/>
      <c r="R16" s="7">
        <f t="shared" si="1"/>
        <v>2573766</v>
      </c>
      <c r="S16" s="7">
        <f t="shared" si="1"/>
        <v>2573766</v>
      </c>
      <c r="T16" s="143"/>
      <c r="U16" s="143">
        <f t="shared" si="0"/>
        <v>2573766</v>
      </c>
      <c r="V16" s="20">
        <v>2573766</v>
      </c>
      <c r="W16" s="3"/>
      <c r="X16" s="3"/>
      <c r="Z16" s="3"/>
    </row>
    <row r="17" spans="1:27" ht="19.5" customHeight="1">
      <c r="A17" s="21" t="s">
        <v>21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6"/>
      <c r="N17" s="136">
        <v>34695796.408827156</v>
      </c>
      <c r="O17" s="136">
        <v>34695796.408827156</v>
      </c>
      <c r="P17" s="136"/>
      <c r="Q17" s="136">
        <f>SUM(O17:P17)</f>
        <v>34695796.408827156</v>
      </c>
      <c r="R17" s="7">
        <f t="shared" si="1"/>
        <v>34695796.408827156</v>
      </c>
      <c r="S17" s="7">
        <f t="shared" si="1"/>
        <v>34695796.408827156</v>
      </c>
      <c r="T17" s="143"/>
      <c r="U17" s="143">
        <f t="shared" si="0"/>
        <v>34695796.408827156</v>
      </c>
      <c r="V17" s="20">
        <v>34695796.408827156</v>
      </c>
      <c r="W17" s="3"/>
      <c r="X17" s="3"/>
      <c r="Y17" s="3"/>
      <c r="AA17" s="3"/>
    </row>
    <row r="18" spans="1:28" ht="19.5" customHeight="1">
      <c r="A18" s="21" t="s">
        <v>22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6"/>
      <c r="N18" s="136">
        <v>17480203.59117284</v>
      </c>
      <c r="O18" s="136">
        <v>17480203.59117284</v>
      </c>
      <c r="P18" s="136"/>
      <c r="Q18" s="136">
        <f>SUM(O18:P18)</f>
        <v>17480203.59117284</v>
      </c>
      <c r="R18" s="7">
        <f t="shared" si="1"/>
        <v>17480203.59117284</v>
      </c>
      <c r="S18" s="7">
        <f t="shared" si="1"/>
        <v>17480203.59117284</v>
      </c>
      <c r="T18" s="143"/>
      <c r="U18" s="143">
        <f t="shared" si="0"/>
        <v>17480203.59117284</v>
      </c>
      <c r="V18" s="20">
        <v>17480203.59117284</v>
      </c>
      <c r="W18" s="3"/>
      <c r="X18" s="3"/>
      <c r="Y18" s="3"/>
      <c r="AA18" s="3"/>
      <c r="AB18" s="3"/>
    </row>
    <row r="19" spans="1:26" ht="19.5" customHeight="1">
      <c r="A19" s="16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6"/>
      <c r="N19" s="9"/>
      <c r="O19" s="9"/>
      <c r="P19" s="9"/>
      <c r="Q19" s="9"/>
      <c r="R19" s="7"/>
      <c r="S19" s="7"/>
      <c r="T19" s="143"/>
      <c r="U19" s="143"/>
      <c r="V19" s="22"/>
      <c r="W19" s="3"/>
      <c r="X19" s="3"/>
      <c r="Z19" s="3"/>
    </row>
    <row r="20" spans="1:26" ht="19.5" customHeight="1">
      <c r="A20" s="14" t="s">
        <v>69</v>
      </c>
      <c r="B20" s="6">
        <f>SUM(B12)</f>
        <v>19698300</v>
      </c>
      <c r="C20" s="6">
        <v>19698300</v>
      </c>
      <c r="D20" s="149">
        <v>0</v>
      </c>
      <c r="E20" s="6">
        <f>SUM(C20:D20)</f>
        <v>19698300</v>
      </c>
      <c r="F20" s="6"/>
      <c r="G20" s="6"/>
      <c r="H20" s="6"/>
      <c r="I20" s="6"/>
      <c r="J20" s="6">
        <f>SUM(J12)</f>
        <v>7682337</v>
      </c>
      <c r="K20" s="6">
        <f>SUM(I20:J20)</f>
        <v>7682337</v>
      </c>
      <c r="L20" s="149">
        <v>0</v>
      </c>
      <c r="M20" s="6">
        <f>SUM(K20:L20)</f>
        <v>7682337</v>
      </c>
      <c r="N20" s="6">
        <f>SUM(N12)</f>
        <v>52176000</v>
      </c>
      <c r="O20" s="6">
        <v>52176000</v>
      </c>
      <c r="P20" s="149">
        <v>0</v>
      </c>
      <c r="Q20" s="6">
        <f>SUM(O20:P20)</f>
        <v>52176000</v>
      </c>
      <c r="R20" s="6">
        <f>+B20+F20+J20+N20</f>
        <v>79556637</v>
      </c>
      <c r="S20" s="6">
        <f>+C20+G20+K20+O20</f>
        <v>79556637</v>
      </c>
      <c r="T20" s="201">
        <f>+D20+H20+L20+P20</f>
        <v>0</v>
      </c>
      <c r="U20" s="142">
        <f t="shared" si="0"/>
        <v>79556637</v>
      </c>
      <c r="V20" s="18">
        <v>79556637</v>
      </c>
      <c r="Z20" s="3"/>
    </row>
    <row r="21" spans="1:26" ht="19.5" customHeight="1">
      <c r="A21" s="16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6"/>
      <c r="N21" s="9"/>
      <c r="O21" s="9"/>
      <c r="P21" s="9"/>
      <c r="Q21" s="9"/>
      <c r="R21" s="9"/>
      <c r="S21" s="9"/>
      <c r="T21" s="144"/>
      <c r="U21" s="144"/>
      <c r="V21" s="20"/>
      <c r="Z21" s="3"/>
    </row>
    <row r="22" spans="1:22" ht="19.5" customHeight="1">
      <c r="A22" s="14" t="s">
        <v>24</v>
      </c>
      <c r="B22" s="6"/>
      <c r="C22" s="6"/>
      <c r="D22" s="6"/>
      <c r="E22" s="6"/>
      <c r="F22" s="109">
        <v>15000000</v>
      </c>
      <c r="G22" s="109">
        <v>19068761</v>
      </c>
      <c r="H22" s="199">
        <v>0</v>
      </c>
      <c r="I22" s="109">
        <f>SUM(G22:H22)</f>
        <v>19068761</v>
      </c>
      <c r="J22" s="109"/>
      <c r="K22" s="109"/>
      <c r="L22" s="109"/>
      <c r="M22" s="6"/>
      <c r="N22" s="109"/>
      <c r="O22" s="109"/>
      <c r="P22" s="109"/>
      <c r="Q22" s="109"/>
      <c r="R22" s="109">
        <f>+B22+F22+J22+N22</f>
        <v>15000000</v>
      </c>
      <c r="S22" s="109">
        <f>+C22+G22+K22+O22</f>
        <v>19068761</v>
      </c>
      <c r="T22" s="202">
        <f>+D22+H22+L22+P22</f>
        <v>0</v>
      </c>
      <c r="U22" s="145">
        <f t="shared" si="0"/>
        <v>19068761</v>
      </c>
      <c r="V22" s="110">
        <v>19068761</v>
      </c>
    </row>
    <row r="23" spans="1:22" ht="19.5" customHeight="1" thickBot="1">
      <c r="A23" s="23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72"/>
      <c r="N23" s="29"/>
      <c r="O23" s="29"/>
      <c r="P23" s="29"/>
      <c r="Q23" s="29"/>
      <c r="R23" s="29"/>
      <c r="S23" s="29"/>
      <c r="T23" s="146"/>
      <c r="U23" s="146"/>
      <c r="V23" s="30"/>
    </row>
    <row r="24" spans="1:22" ht="19.5" customHeight="1" thickBot="1" thickTop="1">
      <c r="A24" s="10" t="s">
        <v>31</v>
      </c>
      <c r="B24" s="11">
        <f>+B20+B22</f>
        <v>19698300</v>
      </c>
      <c r="C24" s="11">
        <f aca="true" t="shared" si="2" ref="C24:U24">+C20+C22</f>
        <v>19698300</v>
      </c>
      <c r="D24" s="150">
        <f t="shared" si="2"/>
        <v>0</v>
      </c>
      <c r="E24" s="11">
        <f t="shared" si="2"/>
        <v>19698300</v>
      </c>
      <c r="F24" s="11">
        <f t="shared" si="2"/>
        <v>15000000</v>
      </c>
      <c r="G24" s="11">
        <f t="shared" si="2"/>
        <v>19068761</v>
      </c>
      <c r="H24" s="150">
        <f t="shared" si="2"/>
        <v>0</v>
      </c>
      <c r="I24" s="11">
        <f t="shared" si="2"/>
        <v>19068761</v>
      </c>
      <c r="J24" s="11">
        <f t="shared" si="2"/>
        <v>7682337</v>
      </c>
      <c r="K24" s="11">
        <f t="shared" si="2"/>
        <v>7682337</v>
      </c>
      <c r="L24" s="150">
        <f t="shared" si="2"/>
        <v>0</v>
      </c>
      <c r="M24" s="147">
        <f t="shared" si="2"/>
        <v>7682337</v>
      </c>
      <c r="N24" s="11">
        <f t="shared" si="2"/>
        <v>52176000</v>
      </c>
      <c r="O24" s="11">
        <f t="shared" si="2"/>
        <v>52176000</v>
      </c>
      <c r="P24" s="150">
        <f t="shared" si="2"/>
        <v>0</v>
      </c>
      <c r="Q24" s="11">
        <f t="shared" si="2"/>
        <v>52176000</v>
      </c>
      <c r="R24" s="147">
        <f t="shared" si="2"/>
        <v>94556637</v>
      </c>
      <c r="S24" s="147">
        <f t="shared" si="2"/>
        <v>98625398</v>
      </c>
      <c r="T24" s="203">
        <f t="shared" si="2"/>
        <v>0</v>
      </c>
      <c r="U24" s="200">
        <f t="shared" si="2"/>
        <v>98625398</v>
      </c>
      <c r="V24" s="148">
        <v>98625398</v>
      </c>
    </row>
    <row r="25" ht="15.75" thickTop="1"/>
  </sheetData>
  <sheetProtection/>
  <mergeCells count="13">
    <mergeCell ref="A6:A8"/>
    <mergeCell ref="A3:V3"/>
    <mergeCell ref="A4:V4"/>
    <mergeCell ref="B7:E7"/>
    <mergeCell ref="B6:E6"/>
    <mergeCell ref="F7:I7"/>
    <mergeCell ref="F6:I6"/>
    <mergeCell ref="J7:M7"/>
    <mergeCell ref="N7:Q7"/>
    <mergeCell ref="V6:V8"/>
    <mergeCell ref="J6:M6"/>
    <mergeCell ref="N6:Q6"/>
    <mergeCell ref="R6:U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L24"/>
  <sheetViews>
    <sheetView workbookViewId="0" topLeftCell="A1">
      <selection activeCell="G17" sqref="G17"/>
    </sheetView>
  </sheetViews>
  <sheetFormatPr defaultColWidth="9.140625" defaultRowHeight="15"/>
  <cols>
    <col min="1" max="1" width="44.140625" style="0" bestFit="1" customWidth="1"/>
    <col min="2" max="2" width="13.28125" style="0" customWidth="1"/>
    <col min="3" max="3" width="13.421875" style="0" customWidth="1"/>
    <col min="4" max="4" width="14.8515625" style="0" customWidth="1"/>
    <col min="5" max="5" width="13.57421875" style="0" customWidth="1"/>
    <col min="7" max="7" width="16.140625" style="0" bestFit="1" customWidth="1"/>
    <col min="9" max="9" width="13.7109375" style="0" bestFit="1" customWidth="1"/>
    <col min="10" max="10" width="10.00390625" style="0" bestFit="1" customWidth="1"/>
    <col min="12" max="12" width="13.7109375" style="0" bestFit="1" customWidth="1"/>
  </cols>
  <sheetData>
    <row r="1" spans="1:5" ht="15">
      <c r="A1" s="2" t="s">
        <v>16</v>
      </c>
      <c r="C1" s="8"/>
      <c r="E1" s="8" t="s">
        <v>71</v>
      </c>
    </row>
    <row r="2" spans="1:5" ht="15">
      <c r="A2" s="2"/>
      <c r="B2" s="2"/>
      <c r="C2" s="2"/>
      <c r="D2" s="2"/>
      <c r="E2" s="2"/>
    </row>
    <row r="3" spans="1:5" ht="15">
      <c r="A3" s="298" t="s">
        <v>109</v>
      </c>
      <c r="B3" s="298"/>
      <c r="C3" s="298"/>
      <c r="D3" s="298"/>
      <c r="E3" s="298"/>
    </row>
    <row r="4" spans="1:5" ht="15">
      <c r="A4" s="299" t="s">
        <v>17</v>
      </c>
      <c r="B4" s="299"/>
      <c r="C4" s="299"/>
      <c r="D4" s="299"/>
      <c r="E4" s="299"/>
    </row>
    <row r="6" ht="15.75" thickBot="1"/>
    <row r="7" spans="1:5" ht="19.5" customHeight="1" thickTop="1">
      <c r="A7" s="301" t="s">
        <v>37</v>
      </c>
      <c r="B7" s="303" t="s">
        <v>23</v>
      </c>
      <c r="C7" s="303"/>
      <c r="D7" s="303"/>
      <c r="E7" s="304"/>
    </row>
    <row r="8" spans="1:5" ht="46.5" customHeight="1" thickBot="1">
      <c r="A8" s="302"/>
      <c r="B8" s="207" t="s">
        <v>27</v>
      </c>
      <c r="C8" s="207" t="s">
        <v>126</v>
      </c>
      <c r="D8" s="207" t="s">
        <v>114</v>
      </c>
      <c r="E8" s="208" t="s">
        <v>115</v>
      </c>
    </row>
    <row r="9" spans="1:5" ht="19.5" customHeight="1" thickTop="1">
      <c r="A9" s="151" t="s">
        <v>32</v>
      </c>
      <c r="B9" s="204"/>
      <c r="C9" s="204"/>
      <c r="D9" s="204"/>
      <c r="E9" s="205"/>
    </row>
    <row r="10" spans="1:5" ht="19.5" customHeight="1">
      <c r="A10" s="16" t="s">
        <v>1</v>
      </c>
      <c r="B10" s="113">
        <v>170000</v>
      </c>
      <c r="C10" s="113">
        <v>170000</v>
      </c>
      <c r="D10" s="113">
        <v>110000</v>
      </c>
      <c r="E10" s="111">
        <f>SUM(C10:D10)</f>
        <v>280000</v>
      </c>
    </row>
    <row r="11" spans="1:5" ht="19.5" customHeight="1">
      <c r="A11" s="16" t="s">
        <v>25</v>
      </c>
      <c r="B11" s="113">
        <v>104237</v>
      </c>
      <c r="C11" s="113">
        <v>132237</v>
      </c>
      <c r="D11" s="113">
        <v>38161</v>
      </c>
      <c r="E11" s="111">
        <f aca="true" t="shared" si="0" ref="E11:E16">SUM(C11:D11)</f>
        <v>170398</v>
      </c>
    </row>
    <row r="12" spans="1:7" ht="19.5" customHeight="1">
      <c r="A12" s="16" t="s">
        <v>3</v>
      </c>
      <c r="B12" s="31">
        <v>77457164</v>
      </c>
      <c r="C12" s="31">
        <v>79539106</v>
      </c>
      <c r="D12" s="31">
        <f>5500+4008000</f>
        <v>4013500</v>
      </c>
      <c r="E12" s="41">
        <f t="shared" si="0"/>
        <v>83552606</v>
      </c>
      <c r="G12" s="33"/>
    </row>
    <row r="13" spans="1:5" ht="19.5" customHeight="1">
      <c r="A13" s="16" t="s">
        <v>26</v>
      </c>
      <c r="B13" s="31">
        <v>7306892</v>
      </c>
      <c r="C13" s="31">
        <v>9946892</v>
      </c>
      <c r="D13" s="31"/>
      <c r="E13" s="41">
        <f t="shared" si="0"/>
        <v>9946892</v>
      </c>
    </row>
    <row r="14" spans="1:5" ht="19.5" customHeight="1">
      <c r="A14" s="42" t="s">
        <v>33</v>
      </c>
      <c r="B14" s="32">
        <f>SUM(B10:B13)</f>
        <v>85038293</v>
      </c>
      <c r="C14" s="32">
        <v>89788235</v>
      </c>
      <c r="D14" s="32">
        <f>SUM(D10:D13)</f>
        <v>4161661</v>
      </c>
      <c r="E14" s="43">
        <f>SUM(C14:D14)</f>
        <v>93949896</v>
      </c>
    </row>
    <row r="15" spans="1:5" ht="19.5" customHeight="1">
      <c r="A15" s="42"/>
      <c r="B15" s="32"/>
      <c r="C15" s="32"/>
      <c r="D15" s="32"/>
      <c r="E15" s="43"/>
    </row>
    <row r="16" spans="1:10" ht="19.5" customHeight="1">
      <c r="A16" s="14" t="s">
        <v>34</v>
      </c>
      <c r="B16" s="32">
        <v>9518344</v>
      </c>
      <c r="C16" s="32">
        <v>8837163</v>
      </c>
      <c r="D16" s="32">
        <v>-4161661</v>
      </c>
      <c r="E16" s="43">
        <f t="shared" si="0"/>
        <v>4675502</v>
      </c>
      <c r="J16" s="274"/>
    </row>
    <row r="17" spans="1:9" ht="19.5" customHeight="1" thickBot="1">
      <c r="A17" s="44"/>
      <c r="B17" s="152"/>
      <c r="C17" s="152"/>
      <c r="D17" s="31"/>
      <c r="E17" s="206"/>
      <c r="I17" s="274"/>
    </row>
    <row r="18" spans="1:9" ht="19.5" customHeight="1" thickBot="1" thickTop="1">
      <c r="A18" s="10" t="s">
        <v>35</v>
      </c>
      <c r="B18" s="153">
        <f>+B14+B16</f>
        <v>94556637</v>
      </c>
      <c r="C18" s="153">
        <v>98625398</v>
      </c>
      <c r="D18" s="157">
        <f>+D14+D16</f>
        <v>0</v>
      </c>
      <c r="E18" s="37">
        <f>+E14+E16</f>
        <v>98625398</v>
      </c>
      <c r="F18" s="34"/>
      <c r="G18" s="34"/>
      <c r="I18" s="274"/>
    </row>
    <row r="19" spans="1:9" s="1" customFormat="1" ht="19.5" customHeight="1" thickBot="1" thickTop="1">
      <c r="A19" s="38"/>
      <c r="B19" s="39"/>
      <c r="C19" s="39"/>
      <c r="D19" s="39"/>
      <c r="E19" s="39"/>
      <c r="I19" s="275"/>
    </row>
    <row r="20" spans="1:9" ht="19.5" customHeight="1" thickBot="1" thickTop="1">
      <c r="A20" s="10" t="s">
        <v>36</v>
      </c>
      <c r="B20" s="47">
        <v>0</v>
      </c>
      <c r="C20" s="47">
        <v>0</v>
      </c>
      <c r="D20" s="47">
        <v>0</v>
      </c>
      <c r="E20" s="40"/>
      <c r="I20" s="274"/>
    </row>
    <row r="21" ht="15.75" thickTop="1">
      <c r="I21" s="274"/>
    </row>
    <row r="22" spans="9:12" ht="15">
      <c r="I22" s="274"/>
      <c r="L22" s="274"/>
    </row>
    <row r="23" spans="2:9" ht="15">
      <c r="B23" s="34"/>
      <c r="C23" s="34"/>
      <c r="D23" s="34"/>
      <c r="E23" s="34"/>
      <c r="I23" s="274"/>
    </row>
    <row r="24" ht="15">
      <c r="I24" s="274"/>
    </row>
  </sheetData>
  <sheetProtection/>
  <mergeCells count="4">
    <mergeCell ref="A7:A8"/>
    <mergeCell ref="B7:E7"/>
    <mergeCell ref="A3:E3"/>
    <mergeCell ref="A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C33"/>
  <sheetViews>
    <sheetView workbookViewId="0" topLeftCell="D4">
      <selection activeCell="N35" sqref="N35"/>
    </sheetView>
  </sheetViews>
  <sheetFormatPr defaultColWidth="8.8515625" defaultRowHeight="15"/>
  <cols>
    <col min="1" max="1" width="42.421875" style="2" customWidth="1"/>
    <col min="2" max="2" width="12.57421875" style="2" customWidth="1"/>
    <col min="3" max="3" width="12.8515625" style="2" customWidth="1"/>
    <col min="4" max="4" width="13.00390625" style="2" customWidth="1"/>
    <col min="5" max="5" width="13.28125" style="2" customWidth="1"/>
    <col min="6" max="6" width="12.28125" style="2" customWidth="1"/>
    <col min="7" max="7" width="12.8515625" style="2" customWidth="1"/>
    <col min="8" max="8" width="11.421875" style="2" customWidth="1"/>
    <col min="9" max="9" width="12.57421875" style="2" customWidth="1"/>
    <col min="10" max="10" width="13.140625" style="2" customWidth="1"/>
    <col min="11" max="11" width="13.28125" style="2" customWidth="1"/>
    <col min="12" max="12" width="11.421875" style="2" customWidth="1"/>
    <col min="13" max="13" width="12.140625" style="2" customWidth="1"/>
    <col min="14" max="17" width="11.421875" style="2" customWidth="1"/>
    <col min="18" max="18" width="14.140625" style="2" customWidth="1"/>
    <col min="19" max="19" width="18.00390625" style="2" bestFit="1" customWidth="1"/>
    <col min="20" max="20" width="13.28125" style="2" customWidth="1"/>
    <col min="21" max="21" width="12.00390625" style="2" bestFit="1" customWidth="1"/>
    <col min="22" max="22" width="16.00390625" style="2" customWidth="1"/>
    <col min="23" max="23" width="13.57421875" style="2" bestFit="1" customWidth="1"/>
    <col min="24" max="24" width="8.8515625" style="2" customWidth="1"/>
    <col min="25" max="25" width="15.140625" style="227" bestFit="1" customWidth="1"/>
    <col min="26" max="26" width="10.00390625" style="2" bestFit="1" customWidth="1"/>
    <col min="27" max="27" width="11.00390625" style="2" bestFit="1" customWidth="1"/>
    <col min="28" max="28" width="15.140625" style="2" bestFit="1" customWidth="1"/>
    <col min="29" max="29" width="12.421875" style="2" bestFit="1" customWidth="1"/>
    <col min="30" max="16384" width="8.8515625" style="2" customWidth="1"/>
  </cols>
  <sheetData>
    <row r="1" spans="1:22" ht="15">
      <c r="A1" s="2" t="s">
        <v>16</v>
      </c>
      <c r="V1" s="8" t="s">
        <v>102</v>
      </c>
    </row>
    <row r="2" ht="15">
      <c r="V2" s="8"/>
    </row>
    <row r="3" spans="1:22" ht="15">
      <c r="A3" s="298" t="s">
        <v>108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</row>
    <row r="4" spans="1:22" ht="15">
      <c r="A4" s="299" t="s">
        <v>17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</row>
    <row r="5" ht="15.75" thickBot="1"/>
    <row r="6" spans="1:25" s="231" customFormat="1" ht="12" customHeight="1" thickTop="1">
      <c r="A6" s="314" t="s">
        <v>0</v>
      </c>
      <c r="B6" s="305" t="s">
        <v>39</v>
      </c>
      <c r="C6" s="306"/>
      <c r="D6" s="306"/>
      <c r="E6" s="306"/>
      <c r="F6" s="305" t="s">
        <v>41</v>
      </c>
      <c r="G6" s="306"/>
      <c r="H6" s="306"/>
      <c r="I6" s="306"/>
      <c r="J6" s="305" t="s">
        <v>42</v>
      </c>
      <c r="K6" s="306"/>
      <c r="L6" s="306"/>
      <c r="M6" s="306"/>
      <c r="N6" s="305" t="s">
        <v>40</v>
      </c>
      <c r="O6" s="306"/>
      <c r="P6" s="306"/>
      <c r="Q6" s="306"/>
      <c r="R6" s="308" t="s">
        <v>12</v>
      </c>
      <c r="S6" s="309"/>
      <c r="T6" s="309"/>
      <c r="U6" s="310"/>
      <c r="V6" s="317" t="s">
        <v>23</v>
      </c>
      <c r="Y6" s="232"/>
    </row>
    <row r="7" spans="1:25" s="231" customFormat="1" ht="23.25" customHeight="1">
      <c r="A7" s="315"/>
      <c r="B7" s="320" t="s">
        <v>43</v>
      </c>
      <c r="C7" s="321"/>
      <c r="D7" s="321"/>
      <c r="E7" s="322"/>
      <c r="F7" s="320" t="s">
        <v>45</v>
      </c>
      <c r="G7" s="321"/>
      <c r="H7" s="321"/>
      <c r="I7" s="323"/>
      <c r="J7" s="320" t="s">
        <v>47</v>
      </c>
      <c r="K7" s="321"/>
      <c r="L7" s="321"/>
      <c r="M7" s="322"/>
      <c r="N7" s="307" t="s">
        <v>44</v>
      </c>
      <c r="O7" s="307"/>
      <c r="P7" s="307"/>
      <c r="Q7" s="307"/>
      <c r="R7" s="311"/>
      <c r="S7" s="312"/>
      <c r="T7" s="312"/>
      <c r="U7" s="313"/>
      <c r="V7" s="318"/>
      <c r="Y7" s="232"/>
    </row>
    <row r="8" spans="1:25" s="231" customFormat="1" ht="39" thickBot="1">
      <c r="A8" s="316"/>
      <c r="B8" s="235" t="s">
        <v>27</v>
      </c>
      <c r="C8" s="236" t="s">
        <v>126</v>
      </c>
      <c r="D8" s="236" t="s">
        <v>114</v>
      </c>
      <c r="E8" s="237" t="s">
        <v>115</v>
      </c>
      <c r="F8" s="235" t="s">
        <v>27</v>
      </c>
      <c r="G8" s="236" t="s">
        <v>126</v>
      </c>
      <c r="H8" s="236" t="s">
        <v>114</v>
      </c>
      <c r="I8" s="238" t="s">
        <v>115</v>
      </c>
      <c r="J8" s="235" t="s">
        <v>27</v>
      </c>
      <c r="K8" s="236" t="s">
        <v>126</v>
      </c>
      <c r="L8" s="236" t="s">
        <v>114</v>
      </c>
      <c r="M8" s="237" t="s">
        <v>115</v>
      </c>
      <c r="N8" s="239" t="s">
        <v>27</v>
      </c>
      <c r="O8" s="236" t="s">
        <v>126</v>
      </c>
      <c r="P8" s="236" t="s">
        <v>114</v>
      </c>
      <c r="Q8" s="238" t="s">
        <v>115</v>
      </c>
      <c r="R8" s="235" t="s">
        <v>27</v>
      </c>
      <c r="S8" s="236" t="s">
        <v>126</v>
      </c>
      <c r="T8" s="236" t="s">
        <v>114</v>
      </c>
      <c r="U8" s="237" t="s">
        <v>115</v>
      </c>
      <c r="V8" s="319"/>
      <c r="Y8" s="232"/>
    </row>
    <row r="9" spans="1:22" ht="15.75" thickTop="1">
      <c r="A9" s="220" t="s">
        <v>32</v>
      </c>
      <c r="B9" s="221"/>
      <c r="C9" s="222"/>
      <c r="D9" s="222"/>
      <c r="E9" s="223"/>
      <c r="F9" s="221"/>
      <c r="G9" s="222"/>
      <c r="H9" s="222"/>
      <c r="I9" s="224"/>
      <c r="J9" s="221"/>
      <c r="K9" s="222"/>
      <c r="L9" s="222"/>
      <c r="M9" s="223"/>
      <c r="N9" s="225"/>
      <c r="O9" s="222"/>
      <c r="P9" s="276"/>
      <c r="Q9" s="277"/>
      <c r="R9" s="221"/>
      <c r="S9" s="222"/>
      <c r="T9" s="222"/>
      <c r="U9" s="223"/>
      <c r="V9" s="226"/>
    </row>
    <row r="10" spans="1:23" ht="15">
      <c r="A10" s="160" t="s">
        <v>1</v>
      </c>
      <c r="B10" s="167">
        <f>SUM(B11)</f>
        <v>170000</v>
      </c>
      <c r="C10" s="112">
        <v>170000</v>
      </c>
      <c r="D10" s="112">
        <v>110000</v>
      </c>
      <c r="E10" s="168">
        <f>SUM(C10:D10)</f>
        <v>280000</v>
      </c>
      <c r="F10" s="169"/>
      <c r="G10" s="112"/>
      <c r="H10" s="112"/>
      <c r="I10" s="173"/>
      <c r="J10" s="169"/>
      <c r="K10" s="112"/>
      <c r="L10" s="112"/>
      <c r="M10" s="168"/>
      <c r="N10" s="163"/>
      <c r="O10" s="112"/>
      <c r="P10" s="112"/>
      <c r="Q10" s="168"/>
      <c r="R10" s="178">
        <f>+B10+F10+J10+N10</f>
        <v>170000</v>
      </c>
      <c r="S10" s="32">
        <f>+C10+G10+K10+O10</f>
        <v>170000</v>
      </c>
      <c r="T10" s="32">
        <f>+D10+H10+L10+P10</f>
        <v>110000</v>
      </c>
      <c r="U10" s="179">
        <f aca="true" t="shared" si="0" ref="U10:U27">+E10+I10+M10+Q10</f>
        <v>280000</v>
      </c>
      <c r="V10" s="175">
        <f>+U10</f>
        <v>280000</v>
      </c>
      <c r="W10" s="3"/>
    </row>
    <row r="11" spans="1:23" ht="15">
      <c r="A11" s="233" t="s">
        <v>8</v>
      </c>
      <c r="B11" s="169">
        <v>170000</v>
      </c>
      <c r="C11" s="113">
        <v>170000</v>
      </c>
      <c r="D11" s="113">
        <v>110000</v>
      </c>
      <c r="E11" s="170">
        <f aca="true" t="shared" si="1" ref="E11:E28">SUM(C11:D11)</f>
        <v>280000</v>
      </c>
      <c r="F11" s="169"/>
      <c r="G11" s="113"/>
      <c r="H11" s="113"/>
      <c r="I11" s="174"/>
      <c r="J11" s="169"/>
      <c r="K11" s="113"/>
      <c r="L11" s="113"/>
      <c r="M11" s="170"/>
      <c r="N11" s="163"/>
      <c r="O11" s="113"/>
      <c r="P11" s="113"/>
      <c r="Q11" s="170"/>
      <c r="R11" s="180">
        <f aca="true" t="shared" si="2" ref="R11:R27">+B11+F11+J11+N11</f>
        <v>170000</v>
      </c>
      <c r="S11" s="31">
        <f aca="true" t="shared" si="3" ref="S11:S27">+C11+G11+K11+O11</f>
        <v>170000</v>
      </c>
      <c r="T11" s="31">
        <f aca="true" t="shared" si="4" ref="T11:T27">+D11+H11+L11+P11</f>
        <v>110000</v>
      </c>
      <c r="U11" s="181">
        <f t="shared" si="0"/>
        <v>280000</v>
      </c>
      <c r="V11" s="176">
        <f aca="true" t="shared" si="5" ref="V11:V28">+U11</f>
        <v>280000</v>
      </c>
      <c r="W11" s="3"/>
    </row>
    <row r="12" spans="1:23" ht="15">
      <c r="A12" s="161" t="s">
        <v>2</v>
      </c>
      <c r="B12" s="167">
        <v>104237</v>
      </c>
      <c r="C12" s="112">
        <v>132237</v>
      </c>
      <c r="D12" s="112">
        <v>38161</v>
      </c>
      <c r="E12" s="168">
        <f t="shared" si="1"/>
        <v>170398</v>
      </c>
      <c r="F12" s="169"/>
      <c r="G12" s="112"/>
      <c r="H12" s="112"/>
      <c r="I12" s="173"/>
      <c r="J12" s="169"/>
      <c r="K12" s="112"/>
      <c r="L12" s="112"/>
      <c r="M12" s="168"/>
      <c r="N12" s="163"/>
      <c r="O12" s="112"/>
      <c r="P12" s="112"/>
      <c r="Q12" s="168"/>
      <c r="R12" s="178">
        <f t="shared" si="2"/>
        <v>104237</v>
      </c>
      <c r="S12" s="32">
        <f t="shared" si="3"/>
        <v>132237</v>
      </c>
      <c r="T12" s="32">
        <f t="shared" si="4"/>
        <v>38161</v>
      </c>
      <c r="U12" s="179">
        <f t="shared" si="0"/>
        <v>170398</v>
      </c>
      <c r="V12" s="175">
        <f t="shared" si="5"/>
        <v>170398</v>
      </c>
      <c r="W12" s="3"/>
    </row>
    <row r="13" spans="1:23" ht="15">
      <c r="A13" s="160" t="s">
        <v>3</v>
      </c>
      <c r="B13" s="167">
        <f>SUM(B14:B20)</f>
        <v>2471900</v>
      </c>
      <c r="C13" s="167">
        <f>SUM(C14:C20)</f>
        <v>2471900</v>
      </c>
      <c r="D13" s="167">
        <f>SUM(D14:D20)</f>
        <v>5500</v>
      </c>
      <c r="E13" s="168">
        <f t="shared" si="1"/>
        <v>2477400</v>
      </c>
      <c r="F13" s="167">
        <f>SUM(F14:F20)</f>
        <v>18461264</v>
      </c>
      <c r="G13" s="112">
        <v>20543206</v>
      </c>
      <c r="H13" s="156">
        <v>0</v>
      </c>
      <c r="I13" s="173">
        <f>SUM(G13:H13)</f>
        <v>20543206</v>
      </c>
      <c r="J13" s="167">
        <f>SUM(J14:J20)</f>
        <v>56524000</v>
      </c>
      <c r="K13" s="167">
        <f>SUM(K14:K20)</f>
        <v>56524000</v>
      </c>
      <c r="L13" s="167">
        <f>SUM(L14:L20)</f>
        <v>4008000</v>
      </c>
      <c r="M13" s="168">
        <f>SUM(K13:L13)</f>
        <v>60532000</v>
      </c>
      <c r="N13" s="164"/>
      <c r="O13" s="112"/>
      <c r="P13" s="112"/>
      <c r="Q13" s="168"/>
      <c r="R13" s="178">
        <f t="shared" si="2"/>
        <v>77457164</v>
      </c>
      <c r="S13" s="32">
        <f t="shared" si="3"/>
        <v>79539106</v>
      </c>
      <c r="T13" s="32">
        <f t="shared" si="4"/>
        <v>4013500</v>
      </c>
      <c r="U13" s="179">
        <f t="shared" si="0"/>
        <v>83552606</v>
      </c>
      <c r="V13" s="175">
        <f t="shared" si="5"/>
        <v>83552606</v>
      </c>
      <c r="W13" s="3"/>
    </row>
    <row r="14" spans="1:23" ht="15">
      <c r="A14" s="233" t="s">
        <v>4</v>
      </c>
      <c r="B14" s="169"/>
      <c r="C14" s="113"/>
      <c r="D14" s="113"/>
      <c r="E14" s="170"/>
      <c r="F14" s="169"/>
      <c r="G14" s="113"/>
      <c r="H14" s="113"/>
      <c r="I14" s="174"/>
      <c r="J14" s="169">
        <v>56524000</v>
      </c>
      <c r="K14" s="113">
        <v>56524000</v>
      </c>
      <c r="L14" s="113">
        <v>4008000</v>
      </c>
      <c r="M14" s="170">
        <f>SUM(K14:L14)</f>
        <v>60532000</v>
      </c>
      <c r="N14" s="163"/>
      <c r="O14" s="113"/>
      <c r="P14" s="113"/>
      <c r="Q14" s="170"/>
      <c r="R14" s="180">
        <f t="shared" si="2"/>
        <v>56524000</v>
      </c>
      <c r="S14" s="31">
        <f t="shared" si="3"/>
        <v>56524000</v>
      </c>
      <c r="T14" s="31">
        <f t="shared" si="4"/>
        <v>4008000</v>
      </c>
      <c r="U14" s="181">
        <f t="shared" si="0"/>
        <v>60532000</v>
      </c>
      <c r="V14" s="176">
        <f t="shared" si="5"/>
        <v>60532000</v>
      </c>
      <c r="W14" s="3"/>
    </row>
    <row r="15" spans="1:23" ht="15">
      <c r="A15" s="233" t="s">
        <v>5</v>
      </c>
      <c r="B15" s="169"/>
      <c r="C15" s="113"/>
      <c r="D15" s="113"/>
      <c r="E15" s="170"/>
      <c r="F15" s="169">
        <v>15286264</v>
      </c>
      <c r="G15" s="113">
        <v>15286264</v>
      </c>
      <c r="H15" s="113"/>
      <c r="I15" s="174">
        <f>SUM(G15:H15)</f>
        <v>15286264</v>
      </c>
      <c r="J15" s="169"/>
      <c r="K15" s="113"/>
      <c r="L15" s="113"/>
      <c r="M15" s="170"/>
      <c r="N15" s="163"/>
      <c r="O15" s="113"/>
      <c r="P15" s="113"/>
      <c r="Q15" s="170"/>
      <c r="R15" s="180">
        <f t="shared" si="2"/>
        <v>15286264</v>
      </c>
      <c r="S15" s="31">
        <f t="shared" si="3"/>
        <v>15286264</v>
      </c>
      <c r="T15" s="159">
        <f t="shared" si="4"/>
        <v>0</v>
      </c>
      <c r="U15" s="181">
        <f t="shared" si="0"/>
        <v>15286264</v>
      </c>
      <c r="V15" s="176">
        <f t="shared" si="5"/>
        <v>15286264</v>
      </c>
      <c r="W15" s="3"/>
    </row>
    <row r="16" spans="1:23" ht="15">
      <c r="A16" s="233" t="s">
        <v>6</v>
      </c>
      <c r="B16" s="169">
        <v>2106000</v>
      </c>
      <c r="C16" s="113">
        <v>2106000</v>
      </c>
      <c r="D16" s="113"/>
      <c r="E16" s="170">
        <f t="shared" si="1"/>
        <v>2106000</v>
      </c>
      <c r="F16" s="169"/>
      <c r="G16" s="113"/>
      <c r="H16" s="113"/>
      <c r="I16" s="174"/>
      <c r="J16" s="169"/>
      <c r="K16" s="113"/>
      <c r="L16" s="113"/>
      <c r="M16" s="170"/>
      <c r="N16" s="163"/>
      <c r="O16" s="113"/>
      <c r="P16" s="113"/>
      <c r="Q16" s="170"/>
      <c r="R16" s="180">
        <f t="shared" si="2"/>
        <v>2106000</v>
      </c>
      <c r="S16" s="31">
        <f t="shared" si="3"/>
        <v>2106000</v>
      </c>
      <c r="T16" s="159">
        <f t="shared" si="4"/>
        <v>0</v>
      </c>
      <c r="U16" s="181">
        <f t="shared" si="0"/>
        <v>2106000</v>
      </c>
      <c r="V16" s="176">
        <f t="shared" si="5"/>
        <v>2106000</v>
      </c>
      <c r="W16" s="3"/>
    </row>
    <row r="17" spans="1:23" ht="15">
      <c r="A17" s="233" t="s">
        <v>14</v>
      </c>
      <c r="B17" s="169"/>
      <c r="C17" s="113"/>
      <c r="D17" s="113"/>
      <c r="E17" s="170"/>
      <c r="F17" s="169">
        <v>3175000</v>
      </c>
      <c r="G17" s="113">
        <v>5256942</v>
      </c>
      <c r="H17" s="113"/>
      <c r="I17" s="174">
        <f>SUM(G17:H17)</f>
        <v>5256942</v>
      </c>
      <c r="J17" s="169"/>
      <c r="K17" s="113"/>
      <c r="L17" s="113"/>
      <c r="M17" s="170"/>
      <c r="N17" s="163"/>
      <c r="O17" s="113"/>
      <c r="P17" s="113"/>
      <c r="Q17" s="170"/>
      <c r="R17" s="180">
        <f t="shared" si="2"/>
        <v>3175000</v>
      </c>
      <c r="S17" s="31">
        <f t="shared" si="3"/>
        <v>5256942</v>
      </c>
      <c r="T17" s="159">
        <f t="shared" si="4"/>
        <v>0</v>
      </c>
      <c r="U17" s="181">
        <f t="shared" si="0"/>
        <v>5256942</v>
      </c>
      <c r="V17" s="176">
        <f t="shared" si="5"/>
        <v>5256942</v>
      </c>
      <c r="W17" s="3"/>
    </row>
    <row r="18" spans="1:28" ht="15">
      <c r="A18" s="233" t="s">
        <v>15</v>
      </c>
      <c r="B18" s="169">
        <v>20000</v>
      </c>
      <c r="C18" s="113">
        <v>20000</v>
      </c>
      <c r="D18" s="113"/>
      <c r="E18" s="170">
        <f t="shared" si="1"/>
        <v>20000</v>
      </c>
      <c r="F18" s="169"/>
      <c r="G18" s="113"/>
      <c r="H18" s="113"/>
      <c r="I18" s="174"/>
      <c r="J18" s="169"/>
      <c r="K18" s="113"/>
      <c r="L18" s="113"/>
      <c r="M18" s="170"/>
      <c r="N18" s="163"/>
      <c r="O18" s="113"/>
      <c r="P18" s="113"/>
      <c r="Q18" s="170"/>
      <c r="R18" s="180">
        <f t="shared" si="2"/>
        <v>20000</v>
      </c>
      <c r="S18" s="31">
        <f t="shared" si="3"/>
        <v>20000</v>
      </c>
      <c r="T18" s="159">
        <f t="shared" si="4"/>
        <v>0</v>
      </c>
      <c r="U18" s="181">
        <f t="shared" si="0"/>
        <v>20000</v>
      </c>
      <c r="V18" s="176">
        <f t="shared" si="5"/>
        <v>20000</v>
      </c>
      <c r="W18" s="3"/>
      <c r="Z18" s="3"/>
      <c r="AA18" s="3"/>
      <c r="AB18" s="3"/>
    </row>
    <row r="19" spans="1:23" ht="15">
      <c r="A19" s="233" t="s">
        <v>7</v>
      </c>
      <c r="B19" s="169">
        <v>300000</v>
      </c>
      <c r="C19" s="113">
        <v>300000</v>
      </c>
      <c r="D19" s="113"/>
      <c r="E19" s="170">
        <f t="shared" si="1"/>
        <v>300000</v>
      </c>
      <c r="F19" s="169"/>
      <c r="G19" s="113"/>
      <c r="H19" s="113"/>
      <c r="I19" s="174"/>
      <c r="J19" s="169"/>
      <c r="K19" s="113"/>
      <c r="L19" s="113"/>
      <c r="M19" s="170"/>
      <c r="N19" s="163"/>
      <c r="O19" s="113"/>
      <c r="P19" s="113"/>
      <c r="Q19" s="170"/>
      <c r="R19" s="180">
        <f t="shared" si="2"/>
        <v>300000</v>
      </c>
      <c r="S19" s="31">
        <f t="shared" si="3"/>
        <v>300000</v>
      </c>
      <c r="T19" s="159">
        <f t="shared" si="4"/>
        <v>0</v>
      </c>
      <c r="U19" s="181">
        <f t="shared" si="0"/>
        <v>300000</v>
      </c>
      <c r="V19" s="176">
        <f t="shared" si="5"/>
        <v>300000</v>
      </c>
      <c r="W19" s="3"/>
    </row>
    <row r="20" spans="1:23" ht="15">
      <c r="A20" s="233" t="s">
        <v>93</v>
      </c>
      <c r="B20" s="169">
        <v>45900</v>
      </c>
      <c r="C20" s="113">
        <v>45900</v>
      </c>
      <c r="D20" s="113">
        <v>5500</v>
      </c>
      <c r="E20" s="170">
        <f t="shared" si="1"/>
        <v>51400</v>
      </c>
      <c r="F20" s="169"/>
      <c r="G20" s="113"/>
      <c r="H20" s="113"/>
      <c r="I20" s="174"/>
      <c r="J20" s="169"/>
      <c r="K20" s="113"/>
      <c r="L20" s="113"/>
      <c r="M20" s="170"/>
      <c r="N20" s="163"/>
      <c r="O20" s="113"/>
      <c r="P20" s="113"/>
      <c r="Q20" s="170"/>
      <c r="R20" s="180">
        <f t="shared" si="2"/>
        <v>45900</v>
      </c>
      <c r="S20" s="31">
        <f t="shared" si="3"/>
        <v>45900</v>
      </c>
      <c r="T20" s="31">
        <f t="shared" si="4"/>
        <v>5500</v>
      </c>
      <c r="U20" s="181">
        <f t="shared" si="0"/>
        <v>51400</v>
      </c>
      <c r="V20" s="176">
        <f t="shared" si="5"/>
        <v>51400</v>
      </c>
      <c r="W20" s="3"/>
    </row>
    <row r="21" spans="1:29" ht="15">
      <c r="A21" s="160" t="s">
        <v>26</v>
      </c>
      <c r="B21" s="167"/>
      <c r="C21" s="112"/>
      <c r="D21" s="112"/>
      <c r="E21" s="168"/>
      <c r="F21" s="167"/>
      <c r="G21" s="112"/>
      <c r="H21" s="112"/>
      <c r="I21" s="173"/>
      <c r="J21" s="167"/>
      <c r="K21" s="112"/>
      <c r="L21" s="112"/>
      <c r="M21" s="168"/>
      <c r="N21" s="164">
        <f>SUM(N22:N26)</f>
        <v>7306892</v>
      </c>
      <c r="O21" s="112">
        <v>9946892</v>
      </c>
      <c r="P21" s="156">
        <v>0</v>
      </c>
      <c r="Q21" s="168">
        <f aca="true" t="shared" si="6" ref="Q21:Q26">SUM(O21:P21)</f>
        <v>9946892</v>
      </c>
      <c r="R21" s="178">
        <f t="shared" si="2"/>
        <v>7306892</v>
      </c>
      <c r="S21" s="32">
        <f t="shared" si="3"/>
        <v>9946892</v>
      </c>
      <c r="T21" s="158">
        <f t="shared" si="4"/>
        <v>0</v>
      </c>
      <c r="U21" s="179">
        <f t="shared" si="0"/>
        <v>9946892</v>
      </c>
      <c r="V21" s="175">
        <f t="shared" si="5"/>
        <v>9946892</v>
      </c>
      <c r="W21" s="3"/>
      <c r="AB21" s="227"/>
      <c r="AC21" s="3"/>
    </row>
    <row r="22" spans="1:26" ht="15">
      <c r="A22" s="234" t="s">
        <v>28</v>
      </c>
      <c r="B22" s="167"/>
      <c r="C22" s="112"/>
      <c r="D22" s="112"/>
      <c r="E22" s="168"/>
      <c r="F22" s="167"/>
      <c r="G22" s="112"/>
      <c r="H22" s="112"/>
      <c r="I22" s="173"/>
      <c r="J22" s="167"/>
      <c r="K22" s="112"/>
      <c r="L22" s="112"/>
      <c r="M22" s="168"/>
      <c r="N22" s="163">
        <v>5857920</v>
      </c>
      <c r="O22" s="113">
        <v>5857920</v>
      </c>
      <c r="P22" s="112"/>
      <c r="Q22" s="170">
        <f t="shared" si="6"/>
        <v>5857920</v>
      </c>
      <c r="R22" s="180">
        <f t="shared" si="2"/>
        <v>5857920</v>
      </c>
      <c r="S22" s="31">
        <f t="shared" si="3"/>
        <v>5857920</v>
      </c>
      <c r="T22" s="159">
        <f t="shared" si="4"/>
        <v>0</v>
      </c>
      <c r="U22" s="181">
        <f t="shared" si="0"/>
        <v>5857920</v>
      </c>
      <c r="V22" s="176">
        <f t="shared" si="5"/>
        <v>5857920</v>
      </c>
      <c r="W22" s="3"/>
      <c r="X22" s="38"/>
      <c r="Y22" s="228"/>
      <c r="Z22" s="38"/>
    </row>
    <row r="23" spans="1:29" ht="15">
      <c r="A23" s="234" t="s">
        <v>29</v>
      </c>
      <c r="B23" s="169"/>
      <c r="C23" s="113"/>
      <c r="D23" s="113"/>
      <c r="E23" s="170"/>
      <c r="F23" s="169"/>
      <c r="G23" s="113"/>
      <c r="H23" s="113"/>
      <c r="I23" s="174"/>
      <c r="J23" s="169"/>
      <c r="K23" s="113"/>
      <c r="L23" s="113"/>
      <c r="M23" s="170"/>
      <c r="N23" s="163">
        <v>1293486</v>
      </c>
      <c r="O23" s="113">
        <v>1293486</v>
      </c>
      <c r="P23" s="112"/>
      <c r="Q23" s="170">
        <f t="shared" si="6"/>
        <v>1293486</v>
      </c>
      <c r="R23" s="180">
        <f t="shared" si="2"/>
        <v>1293486</v>
      </c>
      <c r="S23" s="31">
        <f t="shared" si="3"/>
        <v>1293486</v>
      </c>
      <c r="T23" s="159">
        <f t="shared" si="4"/>
        <v>0</v>
      </c>
      <c r="U23" s="181">
        <f t="shared" si="0"/>
        <v>1293486</v>
      </c>
      <c r="V23" s="176">
        <f t="shared" si="5"/>
        <v>1293486</v>
      </c>
      <c r="W23" s="3"/>
      <c r="X23" s="38"/>
      <c r="Y23" s="228"/>
      <c r="Z23" s="38"/>
      <c r="AC23" s="3"/>
    </row>
    <row r="24" spans="1:29" ht="15">
      <c r="A24" s="234" t="s">
        <v>70</v>
      </c>
      <c r="B24" s="169"/>
      <c r="C24" s="113"/>
      <c r="D24" s="113"/>
      <c r="E24" s="170"/>
      <c r="F24" s="169"/>
      <c r="G24" s="113"/>
      <c r="H24" s="113"/>
      <c r="I24" s="174"/>
      <c r="J24" s="169"/>
      <c r="K24" s="113"/>
      <c r="L24" s="113"/>
      <c r="M24" s="170"/>
      <c r="N24" s="163">
        <v>155486</v>
      </c>
      <c r="O24" s="113">
        <v>155486</v>
      </c>
      <c r="P24" s="112"/>
      <c r="Q24" s="170">
        <f t="shared" si="6"/>
        <v>155486</v>
      </c>
      <c r="R24" s="180">
        <f t="shared" si="2"/>
        <v>155486</v>
      </c>
      <c r="S24" s="31">
        <f t="shared" si="3"/>
        <v>155486</v>
      </c>
      <c r="T24" s="159">
        <f t="shared" si="4"/>
        <v>0</v>
      </c>
      <c r="U24" s="181">
        <f t="shared" si="0"/>
        <v>155486</v>
      </c>
      <c r="V24" s="176">
        <f t="shared" si="5"/>
        <v>155486</v>
      </c>
      <c r="W24" s="3"/>
      <c r="X24" s="38"/>
      <c r="Y24" s="228"/>
      <c r="Z24" s="38"/>
      <c r="AC24" s="3"/>
    </row>
    <row r="25" spans="1:29" ht="15">
      <c r="A25" s="234" t="s">
        <v>116</v>
      </c>
      <c r="B25" s="169"/>
      <c r="C25" s="113"/>
      <c r="D25" s="113"/>
      <c r="E25" s="170"/>
      <c r="F25" s="169"/>
      <c r="G25" s="113"/>
      <c r="H25" s="113"/>
      <c r="I25" s="174"/>
      <c r="J25" s="169"/>
      <c r="K25" s="113"/>
      <c r="L25" s="113"/>
      <c r="M25" s="170"/>
      <c r="N25" s="165"/>
      <c r="O25" s="154">
        <v>240000</v>
      </c>
      <c r="P25" s="154"/>
      <c r="Q25" s="170">
        <f t="shared" si="6"/>
        <v>240000</v>
      </c>
      <c r="R25" s="182">
        <f t="shared" si="2"/>
        <v>0</v>
      </c>
      <c r="S25" s="31">
        <f>+C25+G25+K25+O25</f>
        <v>240000</v>
      </c>
      <c r="T25" s="159">
        <f t="shared" si="4"/>
        <v>0</v>
      </c>
      <c r="U25" s="181">
        <f t="shared" si="0"/>
        <v>240000</v>
      </c>
      <c r="V25" s="176">
        <f t="shared" si="5"/>
        <v>240000</v>
      </c>
      <c r="W25" s="3"/>
      <c r="X25" s="38"/>
      <c r="Y25" s="228"/>
      <c r="Z25" s="38"/>
      <c r="AC25" s="3"/>
    </row>
    <row r="26" spans="1:29" ht="15">
      <c r="A26" s="234" t="s">
        <v>117</v>
      </c>
      <c r="B26" s="169"/>
      <c r="C26" s="113"/>
      <c r="D26" s="113"/>
      <c r="E26" s="170"/>
      <c r="F26" s="169"/>
      <c r="G26" s="113"/>
      <c r="H26" s="113"/>
      <c r="I26" s="174"/>
      <c r="J26" s="169"/>
      <c r="K26" s="113"/>
      <c r="L26" s="113"/>
      <c r="M26" s="170"/>
      <c r="N26" s="165"/>
      <c r="O26" s="154">
        <v>2400000</v>
      </c>
      <c r="P26" s="154"/>
      <c r="Q26" s="170">
        <f t="shared" si="6"/>
        <v>2400000</v>
      </c>
      <c r="R26" s="182">
        <f t="shared" si="2"/>
        <v>0</v>
      </c>
      <c r="S26" s="31">
        <f t="shared" si="3"/>
        <v>2400000</v>
      </c>
      <c r="T26" s="159">
        <f t="shared" si="4"/>
        <v>0</v>
      </c>
      <c r="U26" s="181">
        <f t="shared" si="0"/>
        <v>2400000</v>
      </c>
      <c r="V26" s="176">
        <f t="shared" si="5"/>
        <v>2400000</v>
      </c>
      <c r="W26" s="3"/>
      <c r="X26" s="38"/>
      <c r="Y26" s="228"/>
      <c r="Z26" s="38"/>
      <c r="AC26" s="3"/>
    </row>
    <row r="27" spans="1:24" ht="15.75" thickBot="1">
      <c r="A27" s="210" t="s">
        <v>34</v>
      </c>
      <c r="B27" s="211">
        <v>9518344</v>
      </c>
      <c r="C27" s="212">
        <v>8837163</v>
      </c>
      <c r="D27" s="212">
        <v>-4161661</v>
      </c>
      <c r="E27" s="213">
        <f>SUM(C27:D27)</f>
        <v>4675502</v>
      </c>
      <c r="F27" s="211"/>
      <c r="G27" s="212"/>
      <c r="H27" s="212"/>
      <c r="I27" s="214"/>
      <c r="J27" s="211"/>
      <c r="K27" s="212"/>
      <c r="L27" s="212"/>
      <c r="M27" s="213"/>
      <c r="N27" s="215"/>
      <c r="O27" s="212"/>
      <c r="P27" s="278"/>
      <c r="Q27" s="279"/>
      <c r="R27" s="216">
        <f t="shared" si="2"/>
        <v>9518344</v>
      </c>
      <c r="S27" s="217">
        <f t="shared" si="3"/>
        <v>8837163</v>
      </c>
      <c r="T27" s="217">
        <f t="shared" si="4"/>
        <v>-4161661</v>
      </c>
      <c r="U27" s="218">
        <f t="shared" si="0"/>
        <v>4675502</v>
      </c>
      <c r="V27" s="219">
        <f t="shared" si="5"/>
        <v>4675502</v>
      </c>
      <c r="W27" s="3"/>
      <c r="X27" s="2" t="s">
        <v>113</v>
      </c>
    </row>
    <row r="28" spans="1:23" ht="16.5" thickBot="1" thickTop="1">
      <c r="A28" s="162" t="s">
        <v>48</v>
      </c>
      <c r="B28" s="171">
        <f aca="true" t="shared" si="7" ref="B28:U28">+B27+B21+B13+B12+B10</f>
        <v>12264481</v>
      </c>
      <c r="C28" s="45">
        <v>11611300</v>
      </c>
      <c r="D28" s="45">
        <f>+D27+D21+D13+D12+D10</f>
        <v>-4008000</v>
      </c>
      <c r="E28" s="172">
        <f t="shared" si="1"/>
        <v>7603300</v>
      </c>
      <c r="F28" s="171">
        <f t="shared" si="7"/>
        <v>18461264</v>
      </c>
      <c r="G28" s="45">
        <f t="shared" si="7"/>
        <v>20543206</v>
      </c>
      <c r="H28" s="157">
        <f t="shared" si="7"/>
        <v>0</v>
      </c>
      <c r="I28" s="172">
        <f t="shared" si="7"/>
        <v>20543206</v>
      </c>
      <c r="J28" s="166">
        <f t="shared" si="7"/>
        <v>56524000</v>
      </c>
      <c r="K28" s="45">
        <f t="shared" si="7"/>
        <v>56524000</v>
      </c>
      <c r="L28" s="45">
        <f t="shared" si="7"/>
        <v>4008000</v>
      </c>
      <c r="M28" s="172">
        <f t="shared" si="7"/>
        <v>60532000</v>
      </c>
      <c r="N28" s="45">
        <f t="shared" si="7"/>
        <v>7306892</v>
      </c>
      <c r="O28" s="45">
        <f t="shared" si="7"/>
        <v>9946892</v>
      </c>
      <c r="P28" s="157">
        <f t="shared" si="7"/>
        <v>0</v>
      </c>
      <c r="Q28" s="155">
        <f t="shared" si="7"/>
        <v>9946892</v>
      </c>
      <c r="R28" s="171">
        <f t="shared" si="7"/>
        <v>94556637</v>
      </c>
      <c r="S28" s="45">
        <f t="shared" si="7"/>
        <v>98625398</v>
      </c>
      <c r="T28" s="157">
        <f t="shared" si="7"/>
        <v>0</v>
      </c>
      <c r="U28" s="172">
        <f>+U27+U21+U13+U12+U10</f>
        <v>98625398</v>
      </c>
      <c r="V28" s="177">
        <f>+U28</f>
        <v>98625398</v>
      </c>
      <c r="W28" s="229"/>
    </row>
    <row r="29" spans="2:25" s="38" customFormat="1" ht="16.5" thickBot="1" thickTop="1"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39"/>
      <c r="W29" s="230"/>
      <c r="Y29" s="228"/>
    </row>
    <row r="30" spans="1:22" ht="16.5" thickBot="1" thickTop="1">
      <c r="A30" s="10" t="s">
        <v>49</v>
      </c>
      <c r="B30" s="47">
        <v>0</v>
      </c>
      <c r="C30" s="47">
        <v>0</v>
      </c>
      <c r="D30" s="47">
        <v>0</v>
      </c>
      <c r="E30" s="47"/>
      <c r="F30" s="47">
        <v>0</v>
      </c>
      <c r="G30" s="47">
        <v>0</v>
      </c>
      <c r="H30" s="47">
        <v>0</v>
      </c>
      <c r="I30" s="47"/>
      <c r="J30" s="47">
        <v>0</v>
      </c>
      <c r="K30" s="47">
        <v>0</v>
      </c>
      <c r="L30" s="47">
        <v>0</v>
      </c>
      <c r="M30" s="47"/>
      <c r="N30" s="47">
        <v>0</v>
      </c>
      <c r="O30" s="47">
        <v>0</v>
      </c>
      <c r="P30" s="47">
        <v>0</v>
      </c>
      <c r="Q30" s="47"/>
      <c r="R30" s="47">
        <v>0</v>
      </c>
      <c r="S30" s="47">
        <v>0</v>
      </c>
      <c r="T30" s="47">
        <v>0</v>
      </c>
      <c r="U30" s="209"/>
      <c r="V30" s="40">
        <v>0</v>
      </c>
    </row>
    <row r="31" spans="2:21" ht="15.75" thickTop="1">
      <c r="B31" s="3"/>
      <c r="C31" s="3"/>
      <c r="D31" s="3"/>
      <c r="E31" s="3"/>
      <c r="G31" s="3"/>
      <c r="H31" s="3"/>
      <c r="I31" s="3"/>
      <c r="K31" s="3"/>
      <c r="L31" s="3"/>
      <c r="M31" s="3"/>
      <c r="O31" s="3"/>
      <c r="P31" s="3"/>
      <c r="Q31" s="3"/>
      <c r="R31" s="3"/>
      <c r="S31" s="3"/>
      <c r="T31" s="3"/>
      <c r="U31" s="3"/>
    </row>
    <row r="32" spans="18:21" ht="15">
      <c r="R32" s="3"/>
      <c r="S32" s="3"/>
      <c r="T32" s="3"/>
      <c r="U32" s="3"/>
    </row>
    <row r="33" spans="18:21" ht="15">
      <c r="R33" s="3"/>
      <c r="S33" s="3"/>
      <c r="T33" s="3"/>
      <c r="U33" s="3"/>
    </row>
  </sheetData>
  <sheetProtection/>
  <mergeCells count="13">
    <mergeCell ref="F7:I7"/>
    <mergeCell ref="J6:M6"/>
    <mergeCell ref="J7:M7"/>
    <mergeCell ref="N6:Q6"/>
    <mergeCell ref="A3:V3"/>
    <mergeCell ref="A4:V4"/>
    <mergeCell ref="N7:Q7"/>
    <mergeCell ref="R6:U7"/>
    <mergeCell ref="A6:A8"/>
    <mergeCell ref="V6:V8"/>
    <mergeCell ref="B7:E7"/>
    <mergeCell ref="B6:E6"/>
    <mergeCell ref="F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22"/>
  <sheetViews>
    <sheetView workbookViewId="0" topLeftCell="A1">
      <selection activeCell="N19" sqref="N19"/>
    </sheetView>
  </sheetViews>
  <sheetFormatPr defaultColWidth="9.140625" defaultRowHeight="15"/>
  <cols>
    <col min="1" max="1" width="44.140625" style="48" bestFit="1" customWidth="1"/>
    <col min="2" max="8" width="15.7109375" style="48" customWidth="1"/>
    <col min="9" max="16384" width="9.140625" style="48" customWidth="1"/>
  </cols>
  <sheetData>
    <row r="1" spans="1:8" ht="15">
      <c r="A1" s="2" t="s">
        <v>16</v>
      </c>
      <c r="G1" s="49"/>
      <c r="H1" s="49" t="s">
        <v>66</v>
      </c>
    </row>
    <row r="4" spans="1:8" ht="15">
      <c r="A4" s="324" t="s">
        <v>107</v>
      </c>
      <c r="B4" s="324"/>
      <c r="C4" s="324"/>
      <c r="D4" s="324"/>
      <c r="E4" s="324"/>
      <c r="F4" s="324"/>
      <c r="G4" s="324"/>
      <c r="H4" s="324"/>
    </row>
    <row r="5" spans="1:8" ht="15">
      <c r="A5" s="325" t="s">
        <v>17</v>
      </c>
      <c r="B5" s="325"/>
      <c r="C5" s="325"/>
      <c r="D5" s="325"/>
      <c r="E5" s="325"/>
      <c r="F5" s="325"/>
      <c r="G5" s="325"/>
      <c r="H5" s="325"/>
    </row>
    <row r="7" ht="15.75" thickBot="1">
      <c r="A7" s="198"/>
    </row>
    <row r="8" spans="1:8" s="243" customFormat="1" ht="44.25" thickBot="1" thickTop="1">
      <c r="A8" s="240" t="s">
        <v>10</v>
      </c>
      <c r="B8" s="241" t="s">
        <v>27</v>
      </c>
      <c r="C8" s="241" t="s">
        <v>123</v>
      </c>
      <c r="D8" s="241" t="s">
        <v>124</v>
      </c>
      <c r="E8" s="241" t="s">
        <v>128</v>
      </c>
      <c r="F8" s="241" t="s">
        <v>127</v>
      </c>
      <c r="G8" s="241" t="s">
        <v>129</v>
      </c>
      <c r="H8" s="242" t="s">
        <v>130</v>
      </c>
    </row>
    <row r="9" spans="1:8" s="243" customFormat="1" ht="24.75" customHeight="1" thickTop="1">
      <c r="A9" s="244" t="s">
        <v>11</v>
      </c>
      <c r="B9" s="245"/>
      <c r="C9" s="245"/>
      <c r="D9" s="245"/>
      <c r="E9" s="245"/>
      <c r="F9" s="245"/>
      <c r="G9" s="245"/>
      <c r="H9" s="246"/>
    </row>
    <row r="10" spans="1:8" s="243" customFormat="1" ht="24.75" customHeight="1">
      <c r="A10" s="247" t="s">
        <v>105</v>
      </c>
      <c r="B10" s="248">
        <v>6329471.894610195</v>
      </c>
      <c r="C10" s="248">
        <f>SUM(C11:C13)</f>
        <v>-691917</v>
      </c>
      <c r="D10" s="248">
        <f>SUM(B10:C10)</f>
        <v>5637554.894610195</v>
      </c>
      <c r="E10" s="248">
        <f>SUM(E11:E14)</f>
        <v>-18619</v>
      </c>
      <c r="F10" s="248">
        <f>SUM(D10:E10)</f>
        <v>5618935.894610195</v>
      </c>
      <c r="G10" s="248">
        <f>SUM(G11:G15)</f>
        <v>-2767405</v>
      </c>
      <c r="H10" s="249">
        <f>SUM(F10:G10)</f>
        <v>2851530.8946101954</v>
      </c>
    </row>
    <row r="11" spans="1:8" s="254" customFormat="1" ht="24.75" customHeight="1">
      <c r="A11" s="250" t="s">
        <v>122</v>
      </c>
      <c r="B11" s="251"/>
      <c r="C11" s="252">
        <v>2705629</v>
      </c>
      <c r="D11" s="251"/>
      <c r="E11" s="252"/>
      <c r="F11" s="251"/>
      <c r="G11" s="251"/>
      <c r="H11" s="253"/>
    </row>
    <row r="12" spans="1:8" s="254" customFormat="1" ht="24.75" customHeight="1">
      <c r="A12" s="250" t="s">
        <v>120</v>
      </c>
      <c r="B12" s="252"/>
      <c r="C12" s="252">
        <v>-2400000</v>
      </c>
      <c r="D12" s="252"/>
      <c r="E12" s="252"/>
      <c r="F12" s="252"/>
      <c r="G12" s="252"/>
      <c r="H12" s="255"/>
    </row>
    <row r="13" spans="1:8" s="254" customFormat="1" ht="24.75" customHeight="1">
      <c r="A13" s="250" t="s">
        <v>121</v>
      </c>
      <c r="B13" s="252"/>
      <c r="C13" s="252">
        <v>-997546</v>
      </c>
      <c r="D13" s="252"/>
      <c r="E13" s="252"/>
      <c r="F13" s="252"/>
      <c r="G13" s="252"/>
      <c r="H13" s="255"/>
    </row>
    <row r="14" spans="1:8" s="254" customFormat="1" ht="24.75" customHeight="1">
      <c r="A14" s="250" t="s">
        <v>131</v>
      </c>
      <c r="B14" s="252"/>
      <c r="C14" s="252"/>
      <c r="D14" s="252"/>
      <c r="E14" s="252">
        <v>-18619</v>
      </c>
      <c r="F14" s="252"/>
      <c r="G14" s="252">
        <v>-102181</v>
      </c>
      <c r="H14" s="255"/>
    </row>
    <row r="15" spans="1:8" s="254" customFormat="1" ht="24.75" customHeight="1">
      <c r="A15" s="250" t="s">
        <v>132</v>
      </c>
      <c r="B15" s="252"/>
      <c r="C15" s="252"/>
      <c r="D15" s="252"/>
      <c r="E15" s="252"/>
      <c r="F15" s="252"/>
      <c r="G15" s="252">
        <v>-2665224</v>
      </c>
      <c r="H15" s="255"/>
    </row>
    <row r="16" spans="1:8" s="243" customFormat="1" ht="24.75" customHeight="1">
      <c r="A16" s="247" t="s">
        <v>106</v>
      </c>
      <c r="B16" s="248">
        <v>3188872.1053898055</v>
      </c>
      <c r="C16" s="248">
        <f>SUM(C17:C19)</f>
        <v>38736</v>
      </c>
      <c r="D16" s="248">
        <f>SUM(B16:C16)</f>
        <v>3227608.1053898055</v>
      </c>
      <c r="E16" s="248">
        <f>SUM(E17:E20)</f>
        <v>-9381</v>
      </c>
      <c r="F16" s="248">
        <f>SUM(D16:E16)</f>
        <v>3218227.1053898055</v>
      </c>
      <c r="G16" s="248">
        <f>SUM(G17:G21)</f>
        <v>-1394256</v>
      </c>
      <c r="H16" s="249">
        <f>SUM(F16:G16)</f>
        <v>1823971.1053898055</v>
      </c>
    </row>
    <row r="17" spans="1:8" s="243" customFormat="1" ht="24.75" customHeight="1">
      <c r="A17" s="250" t="s">
        <v>122</v>
      </c>
      <c r="B17" s="256"/>
      <c r="C17" s="252">
        <v>1363132</v>
      </c>
      <c r="D17" s="256"/>
      <c r="E17" s="252"/>
      <c r="F17" s="256"/>
      <c r="G17" s="256"/>
      <c r="H17" s="257"/>
    </row>
    <row r="18" spans="1:8" s="243" customFormat="1" ht="24.75" customHeight="1">
      <c r="A18" s="250" t="s">
        <v>120</v>
      </c>
      <c r="B18" s="256"/>
      <c r="C18" s="252">
        <v>-240000</v>
      </c>
      <c r="D18" s="256"/>
      <c r="E18" s="252"/>
      <c r="F18" s="256"/>
      <c r="G18" s="256"/>
      <c r="H18" s="257"/>
    </row>
    <row r="19" spans="1:8" s="243" customFormat="1" ht="24.75" customHeight="1">
      <c r="A19" s="258" t="s">
        <v>121</v>
      </c>
      <c r="B19" s="259"/>
      <c r="C19" s="260">
        <v>-1084396</v>
      </c>
      <c r="D19" s="259"/>
      <c r="E19" s="260"/>
      <c r="F19" s="259"/>
      <c r="G19" s="259"/>
      <c r="H19" s="261"/>
    </row>
    <row r="20" spans="1:8" s="243" customFormat="1" ht="24.75" customHeight="1">
      <c r="A20" s="258" t="s">
        <v>131</v>
      </c>
      <c r="B20" s="259"/>
      <c r="C20" s="260"/>
      <c r="D20" s="259"/>
      <c r="E20" s="260">
        <v>-9381</v>
      </c>
      <c r="F20" s="259"/>
      <c r="G20" s="259">
        <v>-51480</v>
      </c>
      <c r="H20" s="261"/>
    </row>
    <row r="21" spans="1:8" s="243" customFormat="1" ht="24.75" customHeight="1" thickBot="1">
      <c r="A21" s="262" t="s">
        <v>133</v>
      </c>
      <c r="B21" s="263"/>
      <c r="C21" s="264"/>
      <c r="D21" s="263"/>
      <c r="E21" s="264"/>
      <c r="F21" s="263"/>
      <c r="G21" s="263">
        <v>-1342776</v>
      </c>
      <c r="H21" s="265"/>
    </row>
    <row r="22" spans="1:8" ht="26.25" customHeight="1" thickBot="1" thickTop="1">
      <c r="A22" s="266" t="s">
        <v>50</v>
      </c>
      <c r="B22" s="267">
        <f>+B16+B10</f>
        <v>9518344</v>
      </c>
      <c r="C22" s="267">
        <f>+C16+C10</f>
        <v>-653181</v>
      </c>
      <c r="D22" s="267">
        <f>+D16+D10</f>
        <v>8865163</v>
      </c>
      <c r="E22" s="267">
        <f>+E16+E10</f>
        <v>-28000</v>
      </c>
      <c r="F22" s="267">
        <f>SUM(D22:E22)</f>
        <v>8837163</v>
      </c>
      <c r="G22" s="267">
        <f>+G16+G10</f>
        <v>-4161661</v>
      </c>
      <c r="H22" s="268">
        <f>+H16+H10</f>
        <v>4675502.000000001</v>
      </c>
    </row>
    <row r="23" ht="15.75" thickTop="1"/>
  </sheetData>
  <sheetProtection/>
  <mergeCells count="2">
    <mergeCell ref="A4:H4"/>
    <mergeCell ref="A5:H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L27"/>
  <sheetViews>
    <sheetView zoomScalePageLayoutView="0" workbookViewId="0" topLeftCell="A1">
      <selection activeCell="O20" sqref="O20"/>
    </sheetView>
  </sheetViews>
  <sheetFormatPr defaultColWidth="9.140625" defaultRowHeight="15"/>
  <cols>
    <col min="1" max="1" width="4.421875" style="79" customWidth="1"/>
    <col min="2" max="2" width="47.7109375" style="82" customWidth="1"/>
    <col min="3" max="6" width="11.7109375" style="79" customWidth="1"/>
    <col min="7" max="7" width="4.421875" style="79" customWidth="1"/>
    <col min="8" max="8" width="51.00390625" style="82" customWidth="1"/>
    <col min="9" max="12" width="11.7109375" style="82" customWidth="1"/>
    <col min="13" max="16384" width="9.140625" style="82" customWidth="1"/>
  </cols>
  <sheetData>
    <row r="1" spans="1:12" ht="15.75">
      <c r="A1" s="2" t="s">
        <v>16</v>
      </c>
      <c r="B1" s="77"/>
      <c r="C1" s="78"/>
      <c r="D1" s="78"/>
      <c r="E1" s="78"/>
      <c r="F1" s="78"/>
      <c r="G1" s="78"/>
      <c r="H1" s="80"/>
      <c r="J1" s="81"/>
      <c r="L1" s="81" t="s">
        <v>94</v>
      </c>
    </row>
    <row r="2" spans="1:12" ht="12.75">
      <c r="A2" s="80"/>
      <c r="B2" s="79"/>
      <c r="C2" s="80"/>
      <c r="D2" s="80"/>
      <c r="E2" s="80"/>
      <c r="F2" s="80"/>
      <c r="G2" s="80"/>
      <c r="H2" s="80"/>
      <c r="I2" s="83"/>
      <c r="J2" s="83"/>
      <c r="K2" s="83"/>
      <c r="L2" s="83"/>
    </row>
    <row r="3" spans="1:11" ht="18.75">
      <c r="A3" s="82"/>
      <c r="B3" s="326" t="s">
        <v>111</v>
      </c>
      <c r="C3" s="326"/>
      <c r="D3" s="326"/>
      <c r="E3" s="326"/>
      <c r="F3" s="326"/>
      <c r="G3" s="326"/>
      <c r="H3" s="326"/>
      <c r="I3" s="326"/>
      <c r="J3" s="326"/>
      <c r="K3" s="326"/>
    </row>
    <row r="4" spans="1:11" ht="12.75">
      <c r="A4" s="82"/>
      <c r="B4" s="327" t="s">
        <v>74</v>
      </c>
      <c r="C4" s="327"/>
      <c r="D4" s="327"/>
      <c r="E4" s="327"/>
      <c r="F4" s="327"/>
      <c r="G4" s="327"/>
      <c r="H4" s="327"/>
      <c r="I4" s="327"/>
      <c r="J4" s="327"/>
      <c r="K4" s="327"/>
    </row>
    <row r="5" spans="2:8" ht="13.5" thickBot="1">
      <c r="B5" s="79"/>
      <c r="H5" s="80"/>
    </row>
    <row r="6" spans="1:12" s="86" customFormat="1" ht="52.5" customHeight="1" thickBot="1" thickTop="1">
      <c r="A6" s="189"/>
      <c r="B6" s="84" t="s">
        <v>76</v>
      </c>
      <c r="C6" s="85" t="s">
        <v>27</v>
      </c>
      <c r="D6" s="85" t="s">
        <v>126</v>
      </c>
      <c r="E6" s="85" t="s">
        <v>114</v>
      </c>
      <c r="F6" s="85" t="s">
        <v>115</v>
      </c>
      <c r="G6" s="85"/>
      <c r="H6" s="84" t="s">
        <v>75</v>
      </c>
      <c r="I6" s="270" t="s">
        <v>27</v>
      </c>
      <c r="J6" s="270" t="s">
        <v>126</v>
      </c>
      <c r="K6" s="270" t="s">
        <v>114</v>
      </c>
      <c r="L6" s="273" t="s">
        <v>115</v>
      </c>
    </row>
    <row r="7" spans="1:12" s="87" customFormat="1" ht="21.75" customHeight="1" thickTop="1">
      <c r="A7" s="114"/>
      <c r="B7" s="115" t="s">
        <v>78</v>
      </c>
      <c r="C7" s="116">
        <v>79556637</v>
      </c>
      <c r="D7" s="116">
        <v>79556637</v>
      </c>
      <c r="E7" s="116"/>
      <c r="F7" s="116">
        <f>SUM(D7:E7)</f>
        <v>79556637</v>
      </c>
      <c r="G7" s="116"/>
      <c r="H7" s="115" t="s">
        <v>1</v>
      </c>
      <c r="I7" s="183">
        <v>170000</v>
      </c>
      <c r="J7" s="183">
        <v>170000</v>
      </c>
      <c r="K7" s="183">
        <v>110000</v>
      </c>
      <c r="L7" s="117">
        <f aca="true" t="shared" si="0" ref="L7:L12">SUM(J7:K7)</f>
        <v>280000</v>
      </c>
    </row>
    <row r="8" spans="1:12" ht="21.75" customHeight="1">
      <c r="A8" s="118"/>
      <c r="B8" s="88"/>
      <c r="C8" s="89"/>
      <c r="D8" s="89"/>
      <c r="E8" s="89"/>
      <c r="F8" s="89"/>
      <c r="G8" s="89"/>
      <c r="H8" s="88" t="s">
        <v>77</v>
      </c>
      <c r="I8" s="184">
        <v>104237</v>
      </c>
      <c r="J8" s="184">
        <v>132237</v>
      </c>
      <c r="K8" s="184">
        <v>38161</v>
      </c>
      <c r="L8" s="120">
        <f>SUM(J8:K8)</f>
        <v>170398</v>
      </c>
    </row>
    <row r="9" spans="1:12" s="92" customFormat="1" ht="21.75" customHeight="1">
      <c r="A9" s="119"/>
      <c r="B9" s="90"/>
      <c r="C9" s="91"/>
      <c r="D9" s="91"/>
      <c r="E9" s="91"/>
      <c r="F9" s="91"/>
      <c r="G9" s="91"/>
      <c r="H9" s="90" t="s">
        <v>79</v>
      </c>
      <c r="I9" s="185">
        <v>77457164</v>
      </c>
      <c r="J9" s="185">
        <v>79539106</v>
      </c>
      <c r="K9" s="185">
        <f>4008000+5500</f>
        <v>4013500</v>
      </c>
      <c r="L9" s="120">
        <f>SUM(J9:K9)</f>
        <v>83552606</v>
      </c>
    </row>
    <row r="10" spans="1:12" s="92" customFormat="1" ht="21.75" customHeight="1">
      <c r="A10" s="119"/>
      <c r="B10" s="90"/>
      <c r="C10" s="91"/>
      <c r="D10" s="91"/>
      <c r="E10" s="91"/>
      <c r="F10" s="91"/>
      <c r="G10" s="91"/>
      <c r="H10" s="94" t="s">
        <v>95</v>
      </c>
      <c r="I10" s="185">
        <v>7306892</v>
      </c>
      <c r="J10" s="185">
        <v>9946892</v>
      </c>
      <c r="K10" s="185"/>
      <c r="L10" s="120">
        <f t="shared" si="0"/>
        <v>9946892</v>
      </c>
    </row>
    <row r="11" spans="1:12" s="92" customFormat="1" ht="21.75" customHeight="1">
      <c r="A11" s="119"/>
      <c r="B11" s="93"/>
      <c r="C11" s="91"/>
      <c r="D11" s="91"/>
      <c r="E11" s="91"/>
      <c r="F11" s="91"/>
      <c r="G11" s="91"/>
      <c r="H11" s="93" t="s">
        <v>101</v>
      </c>
      <c r="I11" s="185">
        <v>9518344</v>
      </c>
      <c r="J11" s="185">
        <v>8837163</v>
      </c>
      <c r="K11" s="185">
        <v>-4161661</v>
      </c>
      <c r="L11" s="120">
        <f t="shared" si="0"/>
        <v>4675502</v>
      </c>
    </row>
    <row r="12" spans="1:12" s="97" customFormat="1" ht="23.25" customHeight="1">
      <c r="A12" s="121" t="s">
        <v>51</v>
      </c>
      <c r="B12" s="95" t="s">
        <v>81</v>
      </c>
      <c r="C12" s="96">
        <f>SUM(C7:C11)</f>
        <v>79556637</v>
      </c>
      <c r="D12" s="96">
        <v>79556637</v>
      </c>
      <c r="E12" s="135">
        <v>0</v>
      </c>
      <c r="F12" s="96">
        <f>SUM(D12:E12)</f>
        <v>79556637</v>
      </c>
      <c r="G12" s="96" t="s">
        <v>51</v>
      </c>
      <c r="H12" s="95" t="s">
        <v>80</v>
      </c>
      <c r="I12" s="186">
        <f>SUM(I7:I11)</f>
        <v>94556637</v>
      </c>
      <c r="J12" s="186">
        <f>SUM(J7:J11)</f>
        <v>98625398</v>
      </c>
      <c r="K12" s="187">
        <f>SUM(K7:K11)</f>
        <v>0</v>
      </c>
      <c r="L12" s="122">
        <f t="shared" si="0"/>
        <v>98625398</v>
      </c>
    </row>
    <row r="13" spans="1:12" s="92" customFormat="1" ht="25.5" customHeight="1">
      <c r="A13" s="123"/>
      <c r="B13" s="93" t="s">
        <v>84</v>
      </c>
      <c r="C13" s="100">
        <v>0</v>
      </c>
      <c r="D13" s="100"/>
      <c r="E13" s="100"/>
      <c r="F13" s="100"/>
      <c r="G13" s="98"/>
      <c r="H13" s="93" t="s">
        <v>82</v>
      </c>
      <c r="I13" s="100">
        <v>0</v>
      </c>
      <c r="J13" s="100">
        <v>0</v>
      </c>
      <c r="K13" s="100"/>
      <c r="L13" s="190">
        <f aca="true" t="shared" si="1" ref="L13:L19">SUM(I13:K13)</f>
        <v>0</v>
      </c>
    </row>
    <row r="14" spans="1:12" s="92" customFormat="1" ht="21.75" customHeight="1">
      <c r="A14" s="124"/>
      <c r="B14" s="93"/>
      <c r="C14" s="99"/>
      <c r="D14" s="99"/>
      <c r="E14" s="99"/>
      <c r="F14" s="99"/>
      <c r="G14" s="99"/>
      <c r="H14" s="93" t="s">
        <v>83</v>
      </c>
      <c r="I14" s="100">
        <v>0</v>
      </c>
      <c r="J14" s="100">
        <v>0</v>
      </c>
      <c r="K14" s="100"/>
      <c r="L14" s="190">
        <f t="shared" si="1"/>
        <v>0</v>
      </c>
    </row>
    <row r="15" spans="1:12" s="92" customFormat="1" ht="21.75" customHeight="1">
      <c r="A15" s="125"/>
      <c r="B15" s="90"/>
      <c r="C15" s="101"/>
      <c r="D15" s="101"/>
      <c r="E15" s="101"/>
      <c r="F15" s="101"/>
      <c r="G15" s="101"/>
      <c r="H15" s="93" t="s">
        <v>85</v>
      </c>
      <c r="I15" s="100">
        <v>0</v>
      </c>
      <c r="J15" s="100">
        <v>0</v>
      </c>
      <c r="K15" s="100"/>
      <c r="L15" s="190">
        <f t="shared" si="1"/>
        <v>0</v>
      </c>
    </row>
    <row r="16" spans="1:12" s="102" customFormat="1" ht="23.25" customHeight="1">
      <c r="A16" s="121" t="s">
        <v>52</v>
      </c>
      <c r="B16" s="95" t="s">
        <v>87</v>
      </c>
      <c r="C16" s="135">
        <v>0</v>
      </c>
      <c r="D16" s="135"/>
      <c r="E16" s="135"/>
      <c r="F16" s="135"/>
      <c r="G16" s="96" t="s">
        <v>52</v>
      </c>
      <c r="H16" s="95" t="s">
        <v>86</v>
      </c>
      <c r="I16" s="187">
        <f>SUM(I13:I15)</f>
        <v>0</v>
      </c>
      <c r="J16" s="187">
        <v>0</v>
      </c>
      <c r="K16" s="187"/>
      <c r="L16" s="134">
        <f t="shared" si="1"/>
        <v>0</v>
      </c>
    </row>
    <row r="17" spans="1:12" s="102" customFormat="1" ht="23.25" customHeight="1">
      <c r="A17" s="121"/>
      <c r="B17" s="95" t="s">
        <v>96</v>
      </c>
      <c r="C17" s="96">
        <f>+C16+C12</f>
        <v>79556637</v>
      </c>
      <c r="D17" s="96">
        <v>79556637</v>
      </c>
      <c r="E17" s="135">
        <f>+E16+E12</f>
        <v>0</v>
      </c>
      <c r="F17" s="96">
        <f>SUM(D17:E17)</f>
        <v>79556637</v>
      </c>
      <c r="G17" s="96"/>
      <c r="H17" s="95" t="s">
        <v>97</v>
      </c>
      <c r="I17" s="186">
        <f>+I16+I12</f>
        <v>94556637</v>
      </c>
      <c r="J17" s="186">
        <v>98625398</v>
      </c>
      <c r="K17" s="187">
        <v>0</v>
      </c>
      <c r="L17" s="122">
        <f>SUM(J17:K17)</f>
        <v>98625398</v>
      </c>
    </row>
    <row r="18" spans="1:12" s="92" customFormat="1" ht="23.25" customHeight="1">
      <c r="A18" s="124"/>
      <c r="B18" s="94" t="s">
        <v>100</v>
      </c>
      <c r="C18" s="99">
        <v>15000000</v>
      </c>
      <c r="D18" s="99">
        <v>19068761</v>
      </c>
      <c r="E18" s="99"/>
      <c r="F18" s="99">
        <f>SUM(D18:E18)</f>
        <v>19068761</v>
      </c>
      <c r="G18" s="99"/>
      <c r="H18" s="103"/>
      <c r="I18" s="99"/>
      <c r="J18" s="99"/>
      <c r="K18" s="99"/>
      <c r="L18" s="126"/>
    </row>
    <row r="19" spans="1:12" s="102" customFormat="1" ht="23.25" customHeight="1" thickBot="1">
      <c r="A19" s="121" t="s">
        <v>53</v>
      </c>
      <c r="B19" s="95" t="s">
        <v>89</v>
      </c>
      <c r="C19" s="96">
        <f>SUM(C18)</f>
        <v>15000000</v>
      </c>
      <c r="D19" s="96">
        <v>19068761</v>
      </c>
      <c r="E19" s="135">
        <f>SUM(E18)</f>
        <v>0</v>
      </c>
      <c r="F19" s="96">
        <f>SUM(D19:E19)</f>
        <v>19068761</v>
      </c>
      <c r="G19" s="96" t="s">
        <v>53</v>
      </c>
      <c r="H19" s="95" t="s">
        <v>88</v>
      </c>
      <c r="I19" s="187">
        <v>0</v>
      </c>
      <c r="J19" s="187">
        <v>0</v>
      </c>
      <c r="K19" s="187"/>
      <c r="L19" s="134">
        <f t="shared" si="1"/>
        <v>0</v>
      </c>
    </row>
    <row r="20" spans="1:12" s="102" customFormat="1" ht="23.25" customHeight="1" thickBot="1" thickTop="1">
      <c r="A20" s="127"/>
      <c r="B20" s="104" t="s">
        <v>98</v>
      </c>
      <c r="C20" s="128">
        <f>+C19+C17</f>
        <v>94556637</v>
      </c>
      <c r="D20" s="128">
        <v>98625398</v>
      </c>
      <c r="E20" s="269">
        <f>+E19+E17</f>
        <v>0</v>
      </c>
      <c r="F20" s="128">
        <f>SUM(D20:E20)</f>
        <v>98625398</v>
      </c>
      <c r="G20" s="128"/>
      <c r="H20" s="104" t="s">
        <v>99</v>
      </c>
      <c r="I20" s="188">
        <f>+I17+I19</f>
        <v>94556637</v>
      </c>
      <c r="J20" s="188">
        <v>98625398</v>
      </c>
      <c r="K20" s="271">
        <v>0</v>
      </c>
      <c r="L20" s="129">
        <f>SUM(J20:K20)</f>
        <v>98625398</v>
      </c>
    </row>
    <row r="21" spans="9:12" ht="19.5" customHeight="1" thickTop="1">
      <c r="I21" s="79"/>
      <c r="J21" s="79"/>
      <c r="K21" s="79"/>
      <c r="L21" s="79"/>
    </row>
    <row r="22" spans="1:12" ht="19.5" customHeight="1">
      <c r="A22" s="106"/>
      <c r="B22" s="105" t="s">
        <v>90</v>
      </c>
      <c r="C22" s="107">
        <f>+C12+C18-I12</f>
        <v>0</v>
      </c>
      <c r="D22" s="107">
        <f>+D12+D18-J12</f>
        <v>0</v>
      </c>
      <c r="E22" s="107">
        <f>+E12+E18-K12</f>
        <v>0</v>
      </c>
      <c r="F22" s="107">
        <f>+F12+F18-L12</f>
        <v>0</v>
      </c>
      <c r="G22" s="106"/>
      <c r="H22" s="105"/>
      <c r="I22" s="106"/>
      <c r="J22" s="106"/>
      <c r="K22" s="106"/>
      <c r="L22" s="106"/>
    </row>
    <row r="23" spans="1:12" ht="19.5" customHeight="1">
      <c r="A23" s="106"/>
      <c r="B23" s="105" t="s">
        <v>91</v>
      </c>
      <c r="C23" s="107">
        <v>0</v>
      </c>
      <c r="D23" s="107">
        <v>0</v>
      </c>
      <c r="E23" s="107">
        <v>0</v>
      </c>
      <c r="F23" s="107">
        <v>0</v>
      </c>
      <c r="G23" s="106"/>
      <c r="H23" s="105"/>
      <c r="I23" s="106"/>
      <c r="J23" s="106"/>
      <c r="K23" s="106"/>
      <c r="L23" s="106"/>
    </row>
    <row r="24" spans="1:12" ht="19.5" customHeight="1">
      <c r="A24" s="107"/>
      <c r="B24" s="105" t="s">
        <v>92</v>
      </c>
      <c r="C24" s="107">
        <f>SUM(C22:C23)</f>
        <v>0</v>
      </c>
      <c r="D24" s="107">
        <f>SUM(D22:D23)</f>
        <v>0</v>
      </c>
      <c r="E24" s="107">
        <f>SUM(E22:E23)</f>
        <v>0</v>
      </c>
      <c r="F24" s="107">
        <f>SUM(F22:F23)</f>
        <v>0</v>
      </c>
      <c r="G24" s="107"/>
      <c r="H24" s="130"/>
      <c r="I24" s="131"/>
      <c r="J24" s="131"/>
      <c r="K24" s="131"/>
      <c r="L24" s="131"/>
    </row>
    <row r="25" spans="1:12" ht="15">
      <c r="A25" s="108"/>
      <c r="C25" s="108"/>
      <c r="D25" s="108"/>
      <c r="E25" s="108"/>
      <c r="F25" s="108"/>
      <c r="G25" s="108"/>
      <c r="H25" s="133"/>
      <c r="I25" s="131"/>
      <c r="J25" s="131"/>
      <c r="K25" s="131"/>
      <c r="L25" s="131"/>
    </row>
    <row r="26" spans="8:12" ht="12.75">
      <c r="H26" s="132"/>
      <c r="I26" s="132"/>
      <c r="J26" s="132"/>
      <c r="K26" s="132"/>
      <c r="L26" s="132"/>
    </row>
    <row r="27" spans="8:12" ht="12.75">
      <c r="H27" s="132"/>
      <c r="I27" s="132"/>
      <c r="J27" s="132"/>
      <c r="K27" s="132"/>
      <c r="L27" s="132"/>
    </row>
  </sheetData>
  <sheetProtection/>
  <mergeCells count="2">
    <mergeCell ref="B3:K3"/>
    <mergeCell ref="B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EU27"/>
  <sheetViews>
    <sheetView tabSelected="1" workbookViewId="0" topLeftCell="L3">
      <selection activeCell="AE16" sqref="AE16:AE25"/>
    </sheetView>
  </sheetViews>
  <sheetFormatPr defaultColWidth="9.140625" defaultRowHeight="15"/>
  <cols>
    <col min="1" max="1" width="46.8515625" style="51" customWidth="1"/>
    <col min="2" max="2" width="10.8515625" style="51" bestFit="1" customWidth="1"/>
    <col min="3" max="3" width="10.8515625" style="51" customWidth="1"/>
    <col min="4" max="4" width="12.00390625" style="51" bestFit="1" customWidth="1"/>
    <col min="5" max="5" width="12.00390625" style="51" customWidth="1"/>
    <col min="6" max="6" width="10.8515625" style="51" bestFit="1" customWidth="1"/>
    <col min="7" max="7" width="10.8515625" style="51" customWidth="1"/>
    <col min="8" max="8" width="12.00390625" style="51" bestFit="1" customWidth="1"/>
    <col min="9" max="9" width="12.00390625" style="51" customWidth="1"/>
    <col min="10" max="10" width="10.8515625" style="51" bestFit="1" customWidth="1"/>
    <col min="11" max="11" width="10.8515625" style="51" customWidth="1"/>
    <col min="12" max="12" width="10.8515625" style="51" bestFit="1" customWidth="1"/>
    <col min="13" max="13" width="11.421875" style="51" bestFit="1" customWidth="1"/>
    <col min="14" max="14" width="10.8515625" style="51" bestFit="1" customWidth="1"/>
    <col min="15" max="15" width="10.8515625" style="51" customWidth="1"/>
    <col min="16" max="16" width="10.8515625" style="51" bestFit="1" customWidth="1"/>
    <col min="17" max="17" width="10.8515625" style="51" customWidth="1"/>
    <col min="18" max="18" width="10.8515625" style="51" bestFit="1" customWidth="1"/>
    <col min="19" max="19" width="10.8515625" style="51" customWidth="1"/>
    <col min="20" max="20" width="10.8515625" style="51" bestFit="1" customWidth="1"/>
    <col min="21" max="21" width="10.8515625" style="51" customWidth="1"/>
    <col min="22" max="22" width="10.8515625" style="51" bestFit="1" customWidth="1"/>
    <col min="23" max="23" width="10.8515625" style="51" customWidth="1"/>
    <col min="24" max="24" width="12.00390625" style="51" bestFit="1" customWidth="1"/>
    <col min="25" max="25" width="12.00390625" style="51" customWidth="1"/>
    <col min="26" max="26" width="12.00390625" style="51" bestFit="1" customWidth="1"/>
    <col min="27" max="27" width="12.8515625" style="51" customWidth="1"/>
    <col min="28" max="30" width="9.140625" style="51" customWidth="1"/>
    <col min="31" max="31" width="14.7109375" style="51" customWidth="1"/>
    <col min="32" max="16384" width="9.140625" style="51" customWidth="1"/>
  </cols>
  <sheetData>
    <row r="1" spans="1:27" ht="15">
      <c r="A1" s="2" t="s">
        <v>16</v>
      </c>
      <c r="X1" s="53"/>
      <c r="Y1" s="53"/>
      <c r="AA1" s="53" t="s">
        <v>72</v>
      </c>
    </row>
    <row r="2" spans="1:27" ht="15">
      <c r="A2" s="52"/>
      <c r="V2" s="53"/>
      <c r="W2" s="53"/>
      <c r="X2" s="53"/>
      <c r="Y2" s="53"/>
      <c r="Z2" s="53"/>
      <c r="AA2" s="53"/>
    </row>
    <row r="3" spans="1:27" ht="15">
      <c r="A3" s="52"/>
      <c r="V3" s="53"/>
      <c r="W3" s="53"/>
      <c r="X3" s="53"/>
      <c r="Y3" s="53"/>
      <c r="Z3" s="53"/>
      <c r="AA3" s="53"/>
    </row>
    <row r="4" spans="1:151" ht="15">
      <c r="A4" s="329" t="s">
        <v>112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</row>
    <row r="5" spans="1:151" ht="15">
      <c r="A5" s="330" t="s">
        <v>17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</row>
    <row r="6" spans="1:27" ht="15.75" thickBot="1">
      <c r="A6" s="54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71"/>
      <c r="Y6" s="71"/>
      <c r="Z6" s="71"/>
      <c r="AA6" s="71"/>
    </row>
    <row r="7" spans="1:27" s="56" customFormat="1" ht="15" thickTop="1">
      <c r="A7" s="331" t="s">
        <v>68</v>
      </c>
      <c r="B7" s="328" t="s">
        <v>51</v>
      </c>
      <c r="C7" s="328"/>
      <c r="D7" s="328" t="s">
        <v>52</v>
      </c>
      <c r="E7" s="328"/>
      <c r="F7" s="328" t="s">
        <v>53</v>
      </c>
      <c r="G7" s="328"/>
      <c r="H7" s="328" t="s">
        <v>54</v>
      </c>
      <c r="I7" s="328"/>
      <c r="J7" s="328" t="s">
        <v>55</v>
      </c>
      <c r="K7" s="328"/>
      <c r="L7" s="328" t="s">
        <v>56</v>
      </c>
      <c r="M7" s="328"/>
      <c r="N7" s="328" t="s">
        <v>57</v>
      </c>
      <c r="O7" s="328"/>
      <c r="P7" s="328" t="s">
        <v>58</v>
      </c>
      <c r="Q7" s="328"/>
      <c r="R7" s="328" t="s">
        <v>59</v>
      </c>
      <c r="S7" s="328"/>
      <c r="T7" s="328" t="s">
        <v>60</v>
      </c>
      <c r="U7" s="328"/>
      <c r="V7" s="328" t="s">
        <v>61</v>
      </c>
      <c r="W7" s="328"/>
      <c r="X7" s="328" t="s">
        <v>62</v>
      </c>
      <c r="Y7" s="328"/>
      <c r="Z7" s="328" t="s">
        <v>63</v>
      </c>
      <c r="AA7" s="333"/>
    </row>
    <row r="8" spans="1:27" s="56" customFormat="1" ht="15" thickBot="1">
      <c r="A8" s="332"/>
      <c r="B8" s="194" t="s">
        <v>118</v>
      </c>
      <c r="C8" s="194" t="s">
        <v>119</v>
      </c>
      <c r="D8" s="194" t="s">
        <v>118</v>
      </c>
      <c r="E8" s="194" t="s">
        <v>119</v>
      </c>
      <c r="F8" s="194" t="s">
        <v>118</v>
      </c>
      <c r="G8" s="194" t="s">
        <v>119</v>
      </c>
      <c r="H8" s="194" t="s">
        <v>118</v>
      </c>
      <c r="I8" s="194" t="s">
        <v>119</v>
      </c>
      <c r="J8" s="194" t="s">
        <v>118</v>
      </c>
      <c r="K8" s="194" t="s">
        <v>119</v>
      </c>
      <c r="L8" s="194" t="s">
        <v>118</v>
      </c>
      <c r="M8" s="194" t="s">
        <v>119</v>
      </c>
      <c r="N8" s="194" t="s">
        <v>118</v>
      </c>
      <c r="O8" s="194" t="s">
        <v>119</v>
      </c>
      <c r="P8" s="194" t="s">
        <v>118</v>
      </c>
      <c r="Q8" s="194" t="s">
        <v>119</v>
      </c>
      <c r="R8" s="194" t="s">
        <v>118</v>
      </c>
      <c r="S8" s="194" t="s">
        <v>119</v>
      </c>
      <c r="T8" s="194" t="s">
        <v>118</v>
      </c>
      <c r="U8" s="194" t="s">
        <v>119</v>
      </c>
      <c r="V8" s="194" t="s">
        <v>118</v>
      </c>
      <c r="W8" s="194" t="s">
        <v>119</v>
      </c>
      <c r="X8" s="194" t="s">
        <v>118</v>
      </c>
      <c r="Y8" s="194" t="s">
        <v>119</v>
      </c>
      <c r="Z8" s="194" t="s">
        <v>118</v>
      </c>
      <c r="AA8" s="195" t="s">
        <v>119</v>
      </c>
    </row>
    <row r="9" spans="1:27" ht="24.75" customHeight="1" thickTop="1">
      <c r="A9" s="57" t="s">
        <v>38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191"/>
      <c r="Z9" s="58"/>
      <c r="AA9" s="196"/>
    </row>
    <row r="10" spans="1:27" ht="24.75" customHeight="1">
      <c r="A10" s="60" t="s">
        <v>9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192"/>
      <c r="Z10" s="67"/>
      <c r="AA10" s="61"/>
    </row>
    <row r="11" spans="1:27" ht="24.75" customHeight="1">
      <c r="A11" s="60" t="s">
        <v>18</v>
      </c>
      <c r="B11" s="50"/>
      <c r="C11" s="50"/>
      <c r="D11" s="50">
        <v>13259440</v>
      </c>
      <c r="E11" s="50">
        <f>SUM(D11)</f>
        <v>13259440</v>
      </c>
      <c r="F11" s="50">
        <v>6629720</v>
      </c>
      <c r="G11" s="50">
        <f>SUM(F11)</f>
        <v>6629720</v>
      </c>
      <c r="H11" s="50">
        <v>6629720</v>
      </c>
      <c r="I11" s="50">
        <v>6629720</v>
      </c>
      <c r="J11" s="50">
        <v>6629720</v>
      </c>
      <c r="K11" s="50">
        <v>6629720</v>
      </c>
      <c r="L11" s="50">
        <v>6629720</v>
      </c>
      <c r="M11" s="50">
        <v>6629720</v>
      </c>
      <c r="N11" s="50">
        <v>6629720</v>
      </c>
      <c r="O11" s="50">
        <v>6629720</v>
      </c>
      <c r="P11" s="50">
        <v>6629720</v>
      </c>
      <c r="Q11" s="50">
        <v>6629720</v>
      </c>
      <c r="R11" s="50">
        <v>6629720</v>
      </c>
      <c r="S11" s="50">
        <v>6629720</v>
      </c>
      <c r="T11" s="50">
        <v>6629719</v>
      </c>
      <c r="U11" s="50">
        <v>6629719</v>
      </c>
      <c r="V11" s="50">
        <v>6629719</v>
      </c>
      <c r="W11" s="50">
        <v>6629719</v>
      </c>
      <c r="X11" s="50">
        <v>6629719</v>
      </c>
      <c r="Y11" s="50">
        <v>6629719</v>
      </c>
      <c r="Z11" s="67">
        <f>+X11+V11+T11+R11+P11+N11+L11+J11+H11+F11+D11+B11</f>
        <v>79556637</v>
      </c>
      <c r="AA11" s="61">
        <f>+Y11+W11+U11+S11+Q11+O11+M11+K11+I11+G11+E11+C11</f>
        <v>79556637</v>
      </c>
    </row>
    <row r="12" spans="1:27" ht="24.75" customHeight="1">
      <c r="A12" s="60" t="s">
        <v>67</v>
      </c>
      <c r="B12" s="50">
        <v>6726656</v>
      </c>
      <c r="C12" s="50">
        <f>SUM(B12)</f>
        <v>6726656</v>
      </c>
      <c r="D12" s="50"/>
      <c r="E12" s="50"/>
      <c r="F12" s="50"/>
      <c r="G12" s="50"/>
      <c r="H12" s="50">
        <v>8273344</v>
      </c>
      <c r="I12" s="50">
        <v>8273344</v>
      </c>
      <c r="J12" s="50"/>
      <c r="K12" s="50"/>
      <c r="L12" s="50"/>
      <c r="M12" s="50">
        <v>4068761</v>
      </c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192"/>
      <c r="Z12" s="67">
        <f>+X12+V12+T12+R12+P12+N12+L12+J12+H12+F12+D12+B12</f>
        <v>15000000</v>
      </c>
      <c r="AA12" s="61">
        <f aca="true" t="shared" si="0" ref="AA12:AA20">+Y12+W12+U12+S12+Q12+O12+M12+K12+I12+G12+E12+C12</f>
        <v>19068761</v>
      </c>
    </row>
    <row r="13" spans="1:27" s="65" customFormat="1" ht="24.75" customHeight="1">
      <c r="A13" s="62" t="s">
        <v>64</v>
      </c>
      <c r="B13" s="63">
        <f aca="true" t="shared" si="1" ref="B13:Y13">SUM(B10:B12)</f>
        <v>6726656</v>
      </c>
      <c r="C13" s="63">
        <f>SUM(B13)</f>
        <v>6726656</v>
      </c>
      <c r="D13" s="63">
        <f t="shared" si="1"/>
        <v>13259440</v>
      </c>
      <c r="E13" s="63">
        <f>SUM(D13)</f>
        <v>13259440</v>
      </c>
      <c r="F13" s="63">
        <f t="shared" si="1"/>
        <v>6629720</v>
      </c>
      <c r="G13" s="63">
        <f>SUM(F13)</f>
        <v>6629720</v>
      </c>
      <c r="H13" s="63">
        <f t="shared" si="1"/>
        <v>14903064</v>
      </c>
      <c r="I13" s="63">
        <f>SUM(I10:I12)</f>
        <v>14903064</v>
      </c>
      <c r="J13" s="63">
        <f t="shared" si="1"/>
        <v>6629720</v>
      </c>
      <c r="K13" s="63">
        <f t="shared" si="1"/>
        <v>6629720</v>
      </c>
      <c r="L13" s="63">
        <f t="shared" si="1"/>
        <v>6629720</v>
      </c>
      <c r="M13" s="63">
        <f t="shared" si="1"/>
        <v>10698481</v>
      </c>
      <c r="N13" s="63">
        <f t="shared" si="1"/>
        <v>6629720</v>
      </c>
      <c r="O13" s="63">
        <f t="shared" si="1"/>
        <v>6629720</v>
      </c>
      <c r="P13" s="63">
        <f t="shared" si="1"/>
        <v>6629720</v>
      </c>
      <c r="Q13" s="63">
        <f t="shared" si="1"/>
        <v>6629720</v>
      </c>
      <c r="R13" s="63">
        <f t="shared" si="1"/>
        <v>6629720</v>
      </c>
      <c r="S13" s="63">
        <f t="shared" si="1"/>
        <v>6629720</v>
      </c>
      <c r="T13" s="63">
        <f t="shared" si="1"/>
        <v>6629719</v>
      </c>
      <c r="U13" s="63">
        <f t="shared" si="1"/>
        <v>6629719</v>
      </c>
      <c r="V13" s="63">
        <f t="shared" si="1"/>
        <v>6629719</v>
      </c>
      <c r="W13" s="63">
        <f t="shared" si="1"/>
        <v>6629719</v>
      </c>
      <c r="X13" s="63">
        <f t="shared" si="1"/>
        <v>6629719</v>
      </c>
      <c r="Y13" s="63">
        <f t="shared" si="1"/>
        <v>6629719</v>
      </c>
      <c r="Z13" s="63">
        <f>+X13+V13+T13+R13+P13+N13+L13+J13+H13+F13+D13+B13</f>
        <v>94556637</v>
      </c>
      <c r="AA13" s="64">
        <f>+Y13+W13+U13+S13+Q13+O13+M13+K13+I13+G13+E13+C13</f>
        <v>98625398</v>
      </c>
    </row>
    <row r="14" spans="1:27" ht="24.75" customHeight="1">
      <c r="A14" s="66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8"/>
      <c r="X14" s="68"/>
      <c r="Y14" s="68"/>
      <c r="Z14" s="67"/>
      <c r="AA14" s="61"/>
    </row>
    <row r="15" spans="1:27" ht="24.75" customHeight="1">
      <c r="A15" s="69" t="s">
        <v>37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8"/>
      <c r="X15" s="68"/>
      <c r="Y15" s="68"/>
      <c r="Z15" s="67"/>
      <c r="AA15" s="61"/>
    </row>
    <row r="16" spans="1:27" ht="24.75" customHeight="1">
      <c r="A16" s="16" t="s">
        <v>1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>
        <v>60000</v>
      </c>
      <c r="M16" s="50">
        <v>60000</v>
      </c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>
        <v>110000</v>
      </c>
      <c r="Y16" s="50">
        <f>110000+110000</f>
        <v>220000</v>
      </c>
      <c r="Z16" s="67">
        <f>+X16+V16+T16+R16+P16+N16+L16+J16+H16+F16+D16+B16</f>
        <v>170000</v>
      </c>
      <c r="AA16" s="61">
        <f t="shared" si="0"/>
        <v>280000</v>
      </c>
    </row>
    <row r="17" spans="1:31" ht="24.75" customHeight="1">
      <c r="A17" s="16" t="s">
        <v>25</v>
      </c>
      <c r="B17" s="50">
        <v>32904</v>
      </c>
      <c r="C17" s="50">
        <v>32904</v>
      </c>
      <c r="D17" s="50"/>
      <c r="E17" s="50">
        <v>28000</v>
      </c>
      <c r="F17" s="50"/>
      <c r="G17" s="50"/>
      <c r="H17" s="50"/>
      <c r="I17" s="50"/>
      <c r="J17" s="50"/>
      <c r="K17" s="50"/>
      <c r="L17" s="50"/>
      <c r="M17" s="50"/>
      <c r="N17" s="50">
        <v>25176</v>
      </c>
      <c r="O17" s="50">
        <v>25176</v>
      </c>
      <c r="P17" s="50"/>
      <c r="Q17" s="50"/>
      <c r="R17" s="50"/>
      <c r="S17" s="50"/>
      <c r="T17" s="50"/>
      <c r="U17" s="50"/>
      <c r="V17" s="50"/>
      <c r="W17" s="50"/>
      <c r="X17" s="50">
        <v>46157</v>
      </c>
      <c r="Y17" s="50">
        <f>46157+38161</f>
        <v>84318</v>
      </c>
      <c r="Z17" s="67">
        <f>+X17+V17+T17+R17+P17+N17+L17+J17+H17+F17+D17+B17</f>
        <v>104237</v>
      </c>
      <c r="AA17" s="61">
        <f t="shared" si="0"/>
        <v>170398</v>
      </c>
      <c r="AE17" s="59"/>
    </row>
    <row r="18" spans="1:31" ht="24.75" customHeight="1">
      <c r="A18" s="16" t="s">
        <v>3</v>
      </c>
      <c r="B18" s="50">
        <v>6693752</v>
      </c>
      <c r="C18" s="50">
        <v>6693752</v>
      </c>
      <c r="D18" s="50">
        <v>5601876</v>
      </c>
      <c r="E18" s="50">
        <v>5601876</v>
      </c>
      <c r="F18" s="50">
        <f>5601876+80000</f>
        <v>5681876</v>
      </c>
      <c r="G18" s="50">
        <f>5601876+80000</f>
        <v>5681876</v>
      </c>
      <c r="H18" s="50">
        <v>5601876</v>
      </c>
      <c r="I18" s="50">
        <v>5601876</v>
      </c>
      <c r="J18" s="50">
        <v>5621876</v>
      </c>
      <c r="K18" s="50">
        <v>5621876</v>
      </c>
      <c r="L18" s="50">
        <v>5681876</v>
      </c>
      <c r="M18" s="50">
        <f>5681876+184300+700000</f>
        <v>6566176</v>
      </c>
      <c r="N18" s="50">
        <f>5601876+1587500</f>
        <v>7189376</v>
      </c>
      <c r="O18" s="50">
        <f>5601876+1587500+700000</f>
        <v>7889376</v>
      </c>
      <c r="P18" s="50">
        <v>7189376</v>
      </c>
      <c r="Q18" s="50">
        <f>7189376+497642</f>
        <v>7687018</v>
      </c>
      <c r="R18" s="50">
        <v>5681876</v>
      </c>
      <c r="S18" s="50">
        <v>5681876</v>
      </c>
      <c r="T18" s="50">
        <v>5601876</v>
      </c>
      <c r="U18" s="50">
        <v>5601876</v>
      </c>
      <c r="V18" s="50">
        <v>5601876</v>
      </c>
      <c r="W18" s="50">
        <v>5601876</v>
      </c>
      <c r="X18" s="50">
        <v>11309652</v>
      </c>
      <c r="Y18" s="50">
        <f>11309652+4008000+5500</f>
        <v>15323152</v>
      </c>
      <c r="Z18" s="67">
        <f>+X18+V18+T18+R18+P18+N18+L18+J18+H18+F18+D18+B18</f>
        <v>77457164</v>
      </c>
      <c r="AA18" s="61">
        <f>+Y18+W18+U18+S18+Q18+O18+M18+K18+I18+G18+E18+C18</f>
        <v>83552606</v>
      </c>
      <c r="AE18" s="59"/>
    </row>
    <row r="19" spans="1:31" ht="24.75" customHeight="1">
      <c r="A19" s="16" t="s">
        <v>26</v>
      </c>
      <c r="B19" s="50"/>
      <c r="C19" s="50"/>
      <c r="D19" s="50">
        <v>1217815</v>
      </c>
      <c r="E19" s="50">
        <v>1217815</v>
      </c>
      <c r="F19" s="50">
        <v>608907</v>
      </c>
      <c r="G19" s="50">
        <v>608907</v>
      </c>
      <c r="H19" s="50">
        <v>608907</v>
      </c>
      <c r="I19" s="50">
        <v>608907</v>
      </c>
      <c r="J19" s="50">
        <v>608907</v>
      </c>
      <c r="K19" s="50">
        <v>3008907</v>
      </c>
      <c r="L19" s="50">
        <v>608908</v>
      </c>
      <c r="M19" s="50">
        <v>848908</v>
      </c>
      <c r="N19" s="50">
        <v>608908</v>
      </c>
      <c r="O19" s="50">
        <v>608908</v>
      </c>
      <c r="P19" s="50">
        <v>608908</v>
      </c>
      <c r="Q19" s="50">
        <v>608908</v>
      </c>
      <c r="R19" s="50">
        <v>608908</v>
      </c>
      <c r="S19" s="50">
        <v>608908</v>
      </c>
      <c r="T19" s="50">
        <v>608908</v>
      </c>
      <c r="U19" s="50">
        <v>608908</v>
      </c>
      <c r="V19" s="50">
        <v>608908</v>
      </c>
      <c r="W19" s="50">
        <v>608908</v>
      </c>
      <c r="X19" s="50">
        <v>608908</v>
      </c>
      <c r="Y19" s="50">
        <v>608908</v>
      </c>
      <c r="Z19" s="67">
        <f>+X19+V19+T19+R19+P19+N19+L19+J19+H19+F19+D19+B19</f>
        <v>7306892</v>
      </c>
      <c r="AA19" s="61">
        <f t="shared" si="0"/>
        <v>9946892</v>
      </c>
      <c r="AE19" s="59"/>
    </row>
    <row r="20" spans="1:31" ht="24.75" customHeight="1" thickBot="1">
      <c r="A20" s="72" t="s">
        <v>13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>
        <v>1500000</v>
      </c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>
        <v>8018344</v>
      </c>
      <c r="Y20" s="73">
        <f>8865163-28000-4161661</f>
        <v>4675502</v>
      </c>
      <c r="Z20" s="193">
        <f>+X20+V20+T20+R20+P20+N20+L20+J20+H20+F20+D20+B20</f>
        <v>9518344</v>
      </c>
      <c r="AA20" s="70">
        <f t="shared" si="0"/>
        <v>4675502</v>
      </c>
      <c r="AE20" s="59"/>
    </row>
    <row r="21" spans="1:31" ht="24.75" customHeight="1" thickBot="1" thickTop="1">
      <c r="A21" s="74" t="s">
        <v>65</v>
      </c>
      <c r="B21" s="75">
        <f>SUM(B16:B20)</f>
        <v>6726656</v>
      </c>
      <c r="C21" s="75">
        <f aca="true" t="shared" si="2" ref="C21:AA21">SUM(C16:C20)</f>
        <v>6726656</v>
      </c>
      <c r="D21" s="75">
        <f t="shared" si="2"/>
        <v>6819691</v>
      </c>
      <c r="E21" s="75">
        <f t="shared" si="2"/>
        <v>6847691</v>
      </c>
      <c r="F21" s="75">
        <f t="shared" si="2"/>
        <v>6290783</v>
      </c>
      <c r="G21" s="75">
        <f t="shared" si="2"/>
        <v>6290783</v>
      </c>
      <c r="H21" s="75">
        <f t="shared" si="2"/>
        <v>6210783</v>
      </c>
      <c r="I21" s="75">
        <f t="shared" si="2"/>
        <v>6210783</v>
      </c>
      <c r="J21" s="75">
        <f t="shared" si="2"/>
        <v>6230783</v>
      </c>
      <c r="K21" s="75">
        <f t="shared" si="2"/>
        <v>8630783</v>
      </c>
      <c r="L21" s="75">
        <f t="shared" si="2"/>
        <v>7850784</v>
      </c>
      <c r="M21" s="75">
        <f t="shared" si="2"/>
        <v>7475084</v>
      </c>
      <c r="N21" s="75">
        <f t="shared" si="2"/>
        <v>7823460</v>
      </c>
      <c r="O21" s="75">
        <f t="shared" si="2"/>
        <v>8523460</v>
      </c>
      <c r="P21" s="75">
        <f t="shared" si="2"/>
        <v>7798284</v>
      </c>
      <c r="Q21" s="75">
        <f t="shared" si="2"/>
        <v>8295926</v>
      </c>
      <c r="R21" s="75">
        <f t="shared" si="2"/>
        <v>6290784</v>
      </c>
      <c r="S21" s="75">
        <f t="shared" si="2"/>
        <v>6290784</v>
      </c>
      <c r="T21" s="75">
        <f t="shared" si="2"/>
        <v>6210784</v>
      </c>
      <c r="U21" s="75">
        <f t="shared" si="2"/>
        <v>6210784</v>
      </c>
      <c r="V21" s="75">
        <f t="shared" si="2"/>
        <v>6210784</v>
      </c>
      <c r="W21" s="75">
        <f t="shared" si="2"/>
        <v>6210784</v>
      </c>
      <c r="X21" s="75">
        <f t="shared" si="2"/>
        <v>20093061</v>
      </c>
      <c r="Y21" s="75">
        <f t="shared" si="2"/>
        <v>20911880</v>
      </c>
      <c r="Z21" s="75">
        <f t="shared" si="2"/>
        <v>94556637</v>
      </c>
      <c r="AA21" s="76">
        <f t="shared" si="2"/>
        <v>98625398</v>
      </c>
      <c r="AC21" s="59"/>
      <c r="AE21" s="59"/>
    </row>
    <row r="22" spans="1:27" ht="15.75" thickTop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5"/>
      <c r="AA22" s="55"/>
    </row>
    <row r="23" spans="2:27" ht="15"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</row>
    <row r="24" spans="2:27" ht="15"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</row>
    <row r="27" spans="2:27" ht="15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</row>
  </sheetData>
  <sheetProtection/>
  <mergeCells count="16">
    <mergeCell ref="A4:AA4"/>
    <mergeCell ref="A5:AA5"/>
    <mergeCell ref="A7:A8"/>
    <mergeCell ref="B7:C7"/>
    <mergeCell ref="D7:E7"/>
    <mergeCell ref="F7:G7"/>
    <mergeCell ref="H7:I7"/>
    <mergeCell ref="J7:K7"/>
    <mergeCell ref="X7:Y7"/>
    <mergeCell ref="Z7:AA7"/>
    <mergeCell ref="L7:M7"/>
    <mergeCell ref="N7:O7"/>
    <mergeCell ref="P7:Q7"/>
    <mergeCell ref="R7:S7"/>
    <mergeCell ref="T7:U7"/>
    <mergeCell ref="V7:W7"/>
  </mergeCells>
  <printOptions horizontalCentered="1"/>
  <pageMargins left="0.5905511811023623" right="0.2362204724409449" top="0.7480314960629921" bottom="0.31496062992125984" header="0.275590551181102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Pallné Kovács Mária</dc:creator>
  <cp:keywords/>
  <dc:description/>
  <cp:lastModifiedBy>Pálinkás Krisztina</cp:lastModifiedBy>
  <cp:lastPrinted>2023-11-27T07:28:49Z</cp:lastPrinted>
  <dcterms:created xsi:type="dcterms:W3CDTF">2015-02-05T20:55:47Z</dcterms:created>
  <dcterms:modified xsi:type="dcterms:W3CDTF">2023-11-27T07:38:53Z</dcterms:modified>
  <cp:category/>
  <cp:version/>
  <cp:contentType/>
  <cp:contentStatus/>
</cp:coreProperties>
</file>