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6"/>
  </bookViews>
  <sheets>
    <sheet name="1.sz. bevétel" sheetId="1" r:id="rId1"/>
    <sheet name="2.sz. kiadás" sheetId="2" r:id="rId2"/>
    <sheet name="3.sz. kiadás feladatonként" sheetId="3" r:id="rId3"/>
    <sheet name="4.sz. tartalék" sheetId="4" r:id="rId4"/>
    <sheet name="5.sz. mérleg" sheetId="5" r:id="rId5"/>
    <sheet name="6.sz. ei.felh.ütemterv" sheetId="6" r:id="rId6"/>
    <sheet name="7.sz. n+3 év" sheetId="7" r:id="rId7"/>
  </sheets>
  <definedNames>
    <definedName name="_xlnm.Print_Area" localSheetId="2">'3.sz. kiadás feladatonként'!$A$1:$G$27</definedName>
    <definedName name="_xlnm.Print_Area" localSheetId="3">'4.sz. tartalék'!$A$1:$B$12</definedName>
    <definedName name="_xlnm.Print_Area" localSheetId="4">'5.sz. mérleg'!$A$1:$F$27</definedName>
    <definedName name="_xlnm.Print_Area" localSheetId="5">'6.sz. ei.felh.ütemterv'!$A$1:$N$20</definedName>
    <definedName name="_xlnm.Print_Area" localSheetId="6">'7.sz. n+3 év'!$A$1:$D$24</definedName>
  </definedNames>
  <calcPr fullCalcOnLoad="1"/>
</workbook>
</file>

<file path=xl/sharedStrings.xml><?xml version="1.0" encoding="utf-8"?>
<sst xmlns="http://schemas.openxmlformats.org/spreadsheetml/2006/main" count="178" uniqueCount="134">
  <si>
    <t>Kiadások</t>
  </si>
  <si>
    <t>Személyi juttatások</t>
  </si>
  <si>
    <t xml:space="preserve">Munkaadókat terhelő járulékok </t>
  </si>
  <si>
    <t xml:space="preserve">Dologi kiadások </t>
  </si>
  <si>
    <t xml:space="preserve">   - központi orvosi ügyelet</t>
  </si>
  <si>
    <t xml:space="preserve">   - állategészségügyi feladatok ellátása</t>
  </si>
  <si>
    <t xml:space="preserve">   - jogi feladatok ellátása</t>
  </si>
  <si>
    <t xml:space="preserve">   - díjak, költségek (bankköltség)</t>
  </si>
  <si>
    <t xml:space="preserve">   - reprezentációs kiadások</t>
  </si>
  <si>
    <t>Működési bevételek</t>
  </si>
  <si>
    <t>Megnevezés</t>
  </si>
  <si>
    <t>Tagönkormányzatok tartalék összege</t>
  </si>
  <si>
    <t>Összesen</t>
  </si>
  <si>
    <t>Általános tartalék</t>
  </si>
  <si>
    <t xml:space="preserve">   - légi-és földi szúnyoggyérítés</t>
  </si>
  <si>
    <t xml:space="preserve">   - üzemeltetési anyagok </t>
  </si>
  <si>
    <t>Dunakeszi Kistérség Társulása</t>
  </si>
  <si>
    <t>(Adatok: forintban)</t>
  </si>
  <si>
    <t>Egyéb működési célú támogatások bevételei ÁH belülről</t>
  </si>
  <si>
    <t xml:space="preserve">  - Állategészségügyi feladatok ellátásához hozzájárulás -  Dunakeszi</t>
  </si>
  <si>
    <t xml:space="preserve">  - Állategészségügyi feladatok ellátásához hozzájárulás -  Göd</t>
  </si>
  <si>
    <t xml:space="preserve">  - Orvosi ügyeleti feladatok ellátáshoz hozzájárulás  - Dunakeszi</t>
  </si>
  <si>
    <t xml:space="preserve">  - Orvosi ügyeleti feladatok ellátásához hozzájárulás - Göd</t>
  </si>
  <si>
    <t>Feladat jellege: Kötelező</t>
  </si>
  <si>
    <r>
      <t>Finanszírozási bevételek -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előző évi maradvány</t>
    </r>
  </si>
  <si>
    <t>Munkaadókat terhelő adók, járulékok</t>
  </si>
  <si>
    <t>Működési célú pénzeszközátadás ÁH belülre</t>
  </si>
  <si>
    <t>Eredeti előirányzat</t>
  </si>
  <si>
    <t xml:space="preserve"> - munkaszervezet bér- és járulékköltsége</t>
  </si>
  <si>
    <t xml:space="preserve"> - gazdasági feldatok ellátásának költsége</t>
  </si>
  <si>
    <t>MŰKÖDÉSI BEVÉTELEK</t>
  </si>
  <si>
    <t>BEVÉTELEK ÖSSZESEN</t>
  </si>
  <si>
    <t>MŰKÖDÉSI KIADÁSOK</t>
  </si>
  <si>
    <t>MŰKÖDÉSI KIADÁSOK ÖSSZESEN</t>
  </si>
  <si>
    <t>TARTALÉKOK</t>
  </si>
  <si>
    <t>KÖLTSÉGVETÉSI KIADÁSOK ÖSSZESEN</t>
  </si>
  <si>
    <t>ÉVES LÉTSZÁM ELŐIRÁNYZAT</t>
  </si>
  <si>
    <t>KIADÁSOK</t>
  </si>
  <si>
    <t>BEVÉTELEK</t>
  </si>
  <si>
    <t>011130</t>
  </si>
  <si>
    <t>018030</t>
  </si>
  <si>
    <t>066020</t>
  </si>
  <si>
    <t>072112</t>
  </si>
  <si>
    <t>Önkormányzatok és önk.hivatalok ig.tev</t>
  </si>
  <si>
    <t>Támogatási célú finanszírozási műveletek</t>
  </si>
  <si>
    <t>Város, községgazdálkodási egyéb szolgáltatások</t>
  </si>
  <si>
    <t>Háziorvosi ügyeleti ellátás</t>
  </si>
  <si>
    <t xml:space="preserve"> Háziorvosi ügyeleti ellátás</t>
  </si>
  <si>
    <t>KÖLTSÉGVETÉSI KIADÁSOK</t>
  </si>
  <si>
    <t>ÉVES LÉTSZÁMELŐIRÁNYZAT</t>
  </si>
  <si>
    <t>ÁLTALÁNOS TARTALÉKOK ÖSSZESEN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</si>
  <si>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</si>
  <si>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</si>
  <si>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</si>
  <si>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</si>
  <si>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</si>
  <si>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</si>
  <si>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</si>
  <si>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</si>
  <si>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</si>
  <si>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</t>
  </si>
  <si>
    <t>XI.</t>
  </si>
  <si>
    <t>XII.</t>
  </si>
  <si>
    <t>Összesen:</t>
  </si>
  <si>
    <t>Bevételek összesen:</t>
  </si>
  <si>
    <t>Kiadások összesen:</t>
  </si>
  <si>
    <t>4.sz. melléklet</t>
  </si>
  <si>
    <t>Finanszírozási bevételek - előző évi maradány</t>
  </si>
  <si>
    <t xml:space="preserve"> Megnevezés</t>
  </si>
  <si>
    <t>KÖLTSÉGVETÉSI BEVÉTELEK ÖSSZESEN</t>
  </si>
  <si>
    <t xml:space="preserve"> - integritás felelős  bér- és járulék költsége</t>
  </si>
  <si>
    <t>2.sz. melléklet</t>
  </si>
  <si>
    <t>6.sz. melléklet</t>
  </si>
  <si>
    <t>1.sz. melléklet</t>
  </si>
  <si>
    <t>(adatok forintban)</t>
  </si>
  <si>
    <t>Kiadási előirányzat-csoport megnevezése</t>
  </si>
  <si>
    <t>Bevételi előirányzat-csoport megnevezése</t>
  </si>
  <si>
    <t>Munkaadókat terh. járulékok, szociális hozzájárulási adó</t>
  </si>
  <si>
    <t>Egyéb működési célú támogatások ÁH belülről</t>
  </si>
  <si>
    <t>Dologi kiadások</t>
  </si>
  <si>
    <t>Működési költségvetési kiadások  összesen</t>
  </si>
  <si>
    <t>Működési költségvetési bevételek összesen</t>
  </si>
  <si>
    <t>Beruházási kiadások</t>
  </si>
  <si>
    <t>Felújítási kiadások</t>
  </si>
  <si>
    <t>Felhalmozási bevételek</t>
  </si>
  <si>
    <t>Felhalmozási céltartalék</t>
  </si>
  <si>
    <t>Felhalmozási költségvetési kiadások összesen</t>
  </si>
  <si>
    <t>Felhalmozási költségvetési bevételek összesen</t>
  </si>
  <si>
    <t>Finanszírozási kiadások</t>
  </si>
  <si>
    <t>Finanszírozási bevételek</t>
  </si>
  <si>
    <t>MŰKÖDÉSI KÖLTSÉGVETÉSI EGYENLEG</t>
  </si>
  <si>
    <t>FELHALMOZÁSI KÖLTSÉGVETÉSI EGYENLEG</t>
  </si>
  <si>
    <t>KÖLTSÉGVETÉSI EGYENLEG</t>
  </si>
  <si>
    <t xml:space="preserve">   -  reprezentációs kiadások  ÁFA</t>
  </si>
  <si>
    <t>5.sz. melléklet</t>
  </si>
  <si>
    <t>Egyéb működési célú támogatások államháztartáson belülre</t>
  </si>
  <si>
    <t>Költségvetési bevételek összesen  I+II</t>
  </si>
  <si>
    <t>Költségvetési kiadások összesen I+II</t>
  </si>
  <si>
    <t>Bevételek összesen  I+II+III</t>
  </si>
  <si>
    <t>Kiadások összesen I+II+III</t>
  </si>
  <si>
    <t>Előző évi maradvány igénybe vétele működésre</t>
  </si>
  <si>
    <t>(Adatok forintban)</t>
  </si>
  <si>
    <t>Bevétel jogcíme</t>
  </si>
  <si>
    <t>Költségvetési bevételek összesen</t>
  </si>
  <si>
    <t xml:space="preserve">B E V É T E L E K   Ö S S Z E S E N </t>
  </si>
  <si>
    <t xml:space="preserve"> Személyi juttatások </t>
  </si>
  <si>
    <t xml:space="preserve"> Munkaadókat terhelő járulékok, szociális hozzájárulási adó</t>
  </si>
  <si>
    <t xml:space="preserve"> Dologi  kiadások összesen  </t>
  </si>
  <si>
    <t>Tartalékok</t>
  </si>
  <si>
    <t>Költségvetési kiadások összesen</t>
  </si>
  <si>
    <t xml:space="preserve">K I A D Á S O K   Ö S S Z E S E N </t>
  </si>
  <si>
    <t>2025. évi előirányzat terv</t>
  </si>
  <si>
    <t>Működési általános tartalék</t>
  </si>
  <si>
    <t>3. sz. melléklet</t>
  </si>
  <si>
    <t>7.sz. melléklet</t>
  </si>
  <si>
    <t>Működési célú önkormányzati támogatások ÁH belül</t>
  </si>
  <si>
    <t>Kiadás jogcíme</t>
  </si>
  <si>
    <t>2026. évi előirányzat terv</t>
  </si>
  <si>
    <t xml:space="preserve"> </t>
  </si>
  <si>
    <t>BEVÉTELEK ELŐIRÁNYZATA 2024. év</t>
  </si>
  <si>
    <t xml:space="preserve">   - Göd tagi hozzájárulás (21.994 fő)</t>
  </si>
  <si>
    <t xml:space="preserve">   - Dunakeszi tagi hozzájárulás (43.242 fő)</t>
  </si>
  <si>
    <t>KIADÁSOK  ELŐIRÁNYZATA 2024. év</t>
  </si>
  <si>
    <t>KÖLTSÉGVETÉSI KIADÁSOK ELŐIRÁNYZATAI FELADATONKÉNT 2024. év</t>
  </si>
  <si>
    <t>ÁLTALÁNOS TARTALÉKOK ÁLLOMÁNYA 2024. év</t>
  </si>
  <si>
    <t xml:space="preserve"> - Dunakeszi, lakosságszám: 43.242 fő</t>
  </si>
  <si>
    <t xml:space="preserve"> - Göd, lakosságszám: 21.994 fő</t>
  </si>
  <si>
    <t>Dunakeszi Kistérség Társulása 2024. évi költségvetési mérlege</t>
  </si>
  <si>
    <t>2024. évi előirányzat</t>
  </si>
  <si>
    <t>2024. évi  előirányzat</t>
  </si>
  <si>
    <t>Előirányzat - felhasználási ütemterv 2024. év</t>
  </si>
  <si>
    <t>2027. évi előirányzat terv</t>
  </si>
  <si>
    <t>Bevételek és kiadások 2025.év, 2026.év, 2027.év</t>
  </si>
  <si>
    <t>A tervszámoktól való eltérést a jogszabályi változások indokolják. A háziorvosi ügyeleti ellátás kikerül az Önkormányzatok kötelezően ellátandó feladatköréből, az ügyeleti  feladatokat az OMSZ veszi át.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</si>
</sst>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_ ;\-#,##0\ "/>
    <numFmt numFmtId="174" formatCode="yyyy/mm/dd;@"/>
    <numFmt numFmtId="175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0"/>
    </font>
    <font>
      <b/>
      <sz val="12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i/>
      <sz val="14"/>
      <name val="Times New Roman CE"/>
      <family val="0"/>
    </font>
    <font>
      <sz val="14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Alignment="1">
      <alignment/>
    </xf>
    <xf numFmtId="166" fontId="0" fillId="0" borderId="0" xfId="0" applyNumberFormat="1" applyBorder="1" applyAlignment="1">
      <alignment/>
    </xf>
    <xf numFmtId="166" fontId="55" fillId="0" borderId="0" xfId="40" applyNumberFormat="1" applyFont="1" applyBorder="1" applyAlignment="1">
      <alignment/>
    </xf>
    <xf numFmtId="0" fontId="59" fillId="0" borderId="0" xfId="0" applyFont="1" applyAlignment="1">
      <alignment/>
    </xf>
    <xf numFmtId="166" fontId="59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6" fontId="59" fillId="0" borderId="0" xfId="0" applyNumberFormat="1" applyFont="1" applyAlignment="1">
      <alignment/>
    </xf>
    <xf numFmtId="3" fontId="60" fillId="0" borderId="10" xfId="0" applyNumberFormat="1" applyFont="1" applyBorder="1" applyAlignment="1">
      <alignment horizontal="right"/>
    </xf>
    <xf numFmtId="3" fontId="59" fillId="0" borderId="10" xfId="40" applyNumberFormat="1" applyFont="1" applyBorder="1" applyAlignment="1">
      <alignment horizontal="right"/>
    </xf>
    <xf numFmtId="0" fontId="59" fillId="0" borderId="0" xfId="0" applyFont="1" applyAlignment="1">
      <alignment horizontal="right"/>
    </xf>
    <xf numFmtId="3" fontId="59" fillId="0" borderId="10" xfId="0" applyNumberFormat="1" applyFont="1" applyBorder="1" applyAlignment="1">
      <alignment horizontal="right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/>
    </xf>
    <xf numFmtId="3" fontId="60" fillId="0" borderId="13" xfId="0" applyNumberFormat="1" applyFont="1" applyBorder="1" applyAlignment="1">
      <alignment horizontal="right"/>
    </xf>
    <xf numFmtId="3" fontId="60" fillId="0" borderId="14" xfId="0" applyNumberFormat="1" applyFont="1" applyBorder="1" applyAlignment="1">
      <alignment horizontal="right"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60" fillId="0" borderId="17" xfId="0" applyFont="1" applyBorder="1" applyAlignment="1">
      <alignment/>
    </xf>
    <xf numFmtId="166" fontId="59" fillId="0" borderId="18" xfId="40" applyNumberFormat="1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8" xfId="0" applyFont="1" applyBorder="1" applyAlignment="1">
      <alignment/>
    </xf>
    <xf numFmtId="3" fontId="60" fillId="0" borderId="18" xfId="0" applyNumberFormat="1" applyFont="1" applyBorder="1" applyAlignment="1">
      <alignment horizontal="right"/>
    </xf>
    <xf numFmtId="0" fontId="6" fillId="0" borderId="17" xfId="0" applyFont="1" applyFill="1" applyBorder="1" applyAlignment="1">
      <alignment/>
    </xf>
    <xf numFmtId="3" fontId="59" fillId="0" borderId="18" xfId="0" applyNumberFormat="1" applyFont="1" applyBorder="1" applyAlignment="1">
      <alignment horizontal="right"/>
    </xf>
    <xf numFmtId="0" fontId="6" fillId="0" borderId="17" xfId="0" applyFont="1" applyFill="1" applyBorder="1" applyAlignment="1" quotePrefix="1">
      <alignment/>
    </xf>
    <xf numFmtId="3" fontId="59" fillId="0" borderId="18" xfId="40" applyNumberFormat="1" applyFont="1" applyBorder="1" applyAlignment="1">
      <alignment horizontal="right"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/>
    </xf>
    <xf numFmtId="0" fontId="60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59" fillId="0" borderId="21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right"/>
    </xf>
    <xf numFmtId="3" fontId="59" fillId="0" borderId="10" xfId="40" applyNumberFormat="1" applyFont="1" applyBorder="1" applyAlignment="1">
      <alignment/>
    </xf>
    <xf numFmtId="3" fontId="60" fillId="0" borderId="10" xfId="40" applyNumberFormat="1" applyFont="1" applyBorder="1" applyAlignment="1">
      <alignment/>
    </xf>
    <xf numFmtId="3" fontId="59" fillId="0" borderId="23" xfId="4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5" fontId="0" fillId="0" borderId="0" xfId="40" applyFont="1" applyAlignment="1">
      <alignment/>
    </xf>
    <xf numFmtId="3" fontId="0" fillId="0" borderId="0" xfId="0" applyNumberFormat="1" applyAlignment="1">
      <alignment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3" fontId="60" fillId="0" borderId="12" xfId="40" applyNumberFormat="1" applyFont="1" applyBorder="1" applyAlignment="1">
      <alignment/>
    </xf>
    <xf numFmtId="0" fontId="59" fillId="0" borderId="0" xfId="0" applyFont="1" applyBorder="1" applyAlignment="1">
      <alignment/>
    </xf>
    <xf numFmtId="3" fontId="59" fillId="0" borderId="0" xfId="40" applyNumberFormat="1" applyFont="1" applyBorder="1" applyAlignment="1">
      <alignment/>
    </xf>
    <xf numFmtId="165" fontId="59" fillId="0" borderId="12" xfId="40" applyFont="1" applyBorder="1" applyAlignment="1">
      <alignment/>
    </xf>
    <xf numFmtId="3" fontId="59" fillId="0" borderId="16" xfId="0" applyNumberFormat="1" applyFont="1" applyBorder="1" applyAlignment="1">
      <alignment/>
    </xf>
    <xf numFmtId="3" fontId="59" fillId="0" borderId="18" xfId="40" applyNumberFormat="1" applyFont="1" applyBorder="1" applyAlignment="1">
      <alignment/>
    </xf>
    <xf numFmtId="0" fontId="3" fillId="0" borderId="17" xfId="0" applyFont="1" applyBorder="1" applyAlignment="1">
      <alignment/>
    </xf>
    <xf numFmtId="3" fontId="60" fillId="0" borderId="18" xfId="40" applyNumberFormat="1" applyFont="1" applyBorder="1" applyAlignment="1">
      <alignment/>
    </xf>
    <xf numFmtId="0" fontId="60" fillId="0" borderId="19" xfId="0" applyFont="1" applyBorder="1" applyAlignment="1">
      <alignment/>
    </xf>
    <xf numFmtId="3" fontId="59" fillId="0" borderId="22" xfId="40" applyNumberFormat="1" applyFont="1" applyBorder="1" applyAlignment="1">
      <alignment/>
    </xf>
    <xf numFmtId="0" fontId="60" fillId="0" borderId="21" xfId="0" applyFont="1" applyBorder="1" applyAlignment="1">
      <alignment horizontal="center" vertical="center" wrapText="1"/>
    </xf>
    <xf numFmtId="49" fontId="60" fillId="0" borderId="20" xfId="0" applyNumberFormat="1" applyFont="1" applyBorder="1" applyAlignment="1">
      <alignment horizontal="center"/>
    </xf>
    <xf numFmtId="0" fontId="4" fillId="0" borderId="17" xfId="0" applyFont="1" applyBorder="1" applyAlignment="1" quotePrefix="1">
      <alignment/>
    </xf>
    <xf numFmtId="0" fontId="60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60" fillId="0" borderId="23" xfId="0" applyFont="1" applyBorder="1" applyAlignment="1">
      <alignment/>
    </xf>
    <xf numFmtId="49" fontId="60" fillId="0" borderId="20" xfId="0" applyNumberFormat="1" applyFont="1" applyBorder="1" applyAlignment="1">
      <alignment horizontal="center" vertical="center"/>
    </xf>
    <xf numFmtId="3" fontId="60" fillId="0" borderId="23" xfId="0" applyNumberFormat="1" applyFont="1" applyBorder="1" applyAlignment="1">
      <alignment/>
    </xf>
    <xf numFmtId="0" fontId="60" fillId="0" borderId="24" xfId="0" applyFont="1" applyBorder="1" applyAlignment="1">
      <alignment/>
    </xf>
    <xf numFmtId="3" fontId="60" fillId="0" borderId="24" xfId="40" applyNumberFormat="1" applyFont="1" applyBorder="1" applyAlignment="1">
      <alignment/>
    </xf>
    <xf numFmtId="3" fontId="60" fillId="0" borderId="25" xfId="0" applyNumberFormat="1" applyFont="1" applyBorder="1" applyAlignment="1">
      <alignment/>
    </xf>
    <xf numFmtId="3" fontId="60" fillId="0" borderId="12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165" fontId="59" fillId="0" borderId="25" xfId="40" applyFont="1" applyBorder="1" applyAlignment="1">
      <alignment/>
    </xf>
    <xf numFmtId="0" fontId="10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10" fillId="0" borderId="0" xfId="56" applyFont="1" applyFill="1">
      <alignment/>
      <protection/>
    </xf>
    <xf numFmtId="0" fontId="11" fillId="0" borderId="0" xfId="56" applyFont="1">
      <alignment/>
      <protection/>
    </xf>
    <xf numFmtId="0" fontId="11" fillId="0" borderId="0" xfId="56" applyFont="1" applyAlignment="1">
      <alignment horizontal="right"/>
      <protection/>
    </xf>
    <xf numFmtId="0" fontId="3" fillId="0" borderId="25" xfId="56" applyFont="1" applyFill="1" applyBorder="1" applyAlignment="1">
      <alignment horizontal="center" vertical="center" wrapText="1"/>
      <protection/>
    </xf>
    <xf numFmtId="14" fontId="3" fillId="0" borderId="12" xfId="56" applyNumberFormat="1" applyFont="1" applyFill="1" applyBorder="1" applyAlignment="1">
      <alignment horizontal="center" vertical="center" wrapText="1"/>
      <protection/>
    </xf>
    <xf numFmtId="0" fontId="9" fillId="0" borderId="15" xfId="56" applyFont="1" applyFill="1" applyBorder="1" applyAlignment="1">
      <alignment horizontal="left" wrapText="1"/>
      <protection/>
    </xf>
    <xf numFmtId="0" fontId="3" fillId="0" borderId="11" xfId="56" applyFont="1" applyBorder="1" applyAlignment="1">
      <alignment/>
      <protection/>
    </xf>
    <xf numFmtId="3" fontId="3" fillId="0" borderId="12" xfId="56" applyNumberFormat="1" applyFont="1" applyBorder="1" applyAlignment="1">
      <alignment horizontal="right"/>
      <protection/>
    </xf>
    <xf numFmtId="14" fontId="9" fillId="0" borderId="16" xfId="56" applyNumberFormat="1" applyFont="1" applyFill="1" applyBorder="1" applyAlignment="1">
      <alignment horizontal="center" wrapText="1"/>
      <protection/>
    </xf>
    <xf numFmtId="0" fontId="9" fillId="0" borderId="17" xfId="56" applyFont="1" applyFill="1" applyBorder="1" applyAlignment="1">
      <alignment horizontal="left" wrapText="1"/>
      <protection/>
    </xf>
    <xf numFmtId="3" fontId="9" fillId="0" borderId="18" xfId="56" applyNumberFormat="1" applyFont="1" applyBorder="1" applyAlignment="1">
      <alignment horizontal="right"/>
      <protection/>
    </xf>
    <xf numFmtId="3" fontId="11" fillId="0" borderId="10" xfId="55" applyNumberFormat="1" applyFont="1" applyFill="1" applyBorder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17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17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59" fillId="0" borderId="31" xfId="0" applyFont="1" applyBorder="1" applyAlignment="1">
      <alignment/>
    </xf>
    <xf numFmtId="3" fontId="11" fillId="0" borderId="24" xfId="55" applyNumberFormat="1" applyFont="1" applyFill="1" applyBorder="1">
      <alignment/>
      <protection/>
    </xf>
    <xf numFmtId="0" fontId="13" fillId="0" borderId="11" xfId="0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174" fontId="14" fillId="33" borderId="0" xfId="59" applyNumberFormat="1" applyFont="1" applyFill="1">
      <alignment/>
      <protection/>
    </xf>
    <xf numFmtId="0" fontId="2" fillId="33" borderId="0" xfId="59" applyFill="1" applyAlignment="1">
      <alignment horizontal="center"/>
      <protection/>
    </xf>
    <xf numFmtId="0" fontId="15" fillId="33" borderId="0" xfId="59" applyFont="1" applyFill="1">
      <alignment/>
      <protection/>
    </xf>
    <xf numFmtId="0" fontId="15" fillId="33" borderId="0" xfId="59" applyFont="1" applyFill="1" applyBorder="1">
      <alignment/>
      <protection/>
    </xf>
    <xf numFmtId="0" fontId="5" fillId="33" borderId="0" xfId="0" applyFont="1" applyFill="1" applyBorder="1" applyAlignment="1">
      <alignment horizontal="right"/>
    </xf>
    <xf numFmtId="0" fontId="15" fillId="0" borderId="0" xfId="59" applyFont="1">
      <alignment/>
      <protection/>
    </xf>
    <xf numFmtId="0" fontId="15" fillId="33" borderId="0" xfId="0" applyFont="1" applyFill="1" applyBorder="1" applyAlignment="1">
      <alignment horizontal="right"/>
    </xf>
    <xf numFmtId="0" fontId="18" fillId="33" borderId="25" xfId="59" applyFont="1" applyFill="1" applyBorder="1" applyAlignment="1">
      <alignment horizontal="center" vertical="center"/>
      <protection/>
    </xf>
    <xf numFmtId="0" fontId="18" fillId="0" borderId="25" xfId="59" applyFont="1" applyFill="1" applyBorder="1" applyAlignment="1">
      <alignment horizontal="center" vertical="center" wrapText="1"/>
      <protection/>
    </xf>
    <xf numFmtId="0" fontId="18" fillId="0" borderId="12" xfId="59" applyFont="1" applyFill="1" applyBorder="1" applyAlignment="1">
      <alignment horizontal="center" vertical="center" wrapText="1"/>
      <protection/>
    </xf>
    <xf numFmtId="0" fontId="18" fillId="0" borderId="0" xfId="59" applyFont="1">
      <alignment/>
      <protection/>
    </xf>
    <xf numFmtId="0" fontId="19" fillId="33" borderId="0" xfId="59" applyFont="1" applyFill="1" applyBorder="1" applyAlignment="1">
      <alignment vertical="center" wrapText="1"/>
      <protection/>
    </xf>
    <xf numFmtId="0" fontId="19" fillId="33" borderId="10" xfId="59" applyFont="1" applyFill="1" applyBorder="1" applyAlignment="1">
      <alignment horizontal="left" wrapText="1"/>
      <protection/>
    </xf>
    <xf numFmtId="165" fontId="19" fillId="0" borderId="10" xfId="40" applyFont="1" applyFill="1" applyBorder="1" applyAlignment="1" applyProtection="1">
      <alignment horizontal="right"/>
      <protection hidden="1"/>
    </xf>
    <xf numFmtId="0" fontId="19" fillId="0" borderId="10" xfId="59" applyFont="1" applyFill="1" applyBorder="1" applyAlignment="1">
      <alignment horizontal="left" wrapText="1"/>
      <protection/>
    </xf>
    <xf numFmtId="3" fontId="19" fillId="0" borderId="10" xfId="59" applyNumberFormat="1" applyFont="1" applyFill="1" applyBorder="1" applyAlignment="1" applyProtection="1">
      <alignment horizontal="right"/>
      <protection hidden="1"/>
    </xf>
    <xf numFmtId="0" fontId="15" fillId="0" borderId="0" xfId="59" applyFont="1" applyFill="1">
      <alignment/>
      <protection/>
    </xf>
    <xf numFmtId="0" fontId="19" fillId="0" borderId="10" xfId="59" applyFont="1" applyFill="1" applyBorder="1" applyAlignment="1">
      <alignment horizontal="left"/>
      <protection/>
    </xf>
    <xf numFmtId="0" fontId="19" fillId="0" borderId="10" xfId="59" applyFont="1" applyFill="1" applyBorder="1" applyAlignment="1">
      <alignment horizontal="left" wrapText="1"/>
      <protection/>
    </xf>
    <xf numFmtId="0" fontId="20" fillId="0" borderId="10" xfId="59" applyFont="1" applyFill="1" applyBorder="1" applyAlignment="1">
      <alignment horizontal="left"/>
      <protection/>
    </xf>
    <xf numFmtId="3" fontId="20" fillId="0" borderId="10" xfId="59" applyNumberFormat="1" applyFont="1" applyFill="1" applyBorder="1" applyAlignment="1">
      <alignment horizontal="right"/>
      <protection/>
    </xf>
    <xf numFmtId="3" fontId="15" fillId="0" borderId="0" xfId="59" applyNumberFormat="1" applyFont="1" applyFill="1" applyBorder="1" applyAlignment="1">
      <alignment horizontal="left"/>
      <protection/>
    </xf>
    <xf numFmtId="0" fontId="15" fillId="0" borderId="0" xfId="59" applyFont="1" applyFill="1" applyAlignment="1">
      <alignment horizontal="left"/>
      <protection/>
    </xf>
    <xf numFmtId="3" fontId="19" fillId="0" borderId="10" xfId="59" applyNumberFormat="1" applyFont="1" applyFill="1" applyBorder="1" applyAlignment="1" applyProtection="1">
      <alignment horizontal="right"/>
      <protection locked="0"/>
    </xf>
    <xf numFmtId="3" fontId="19" fillId="0" borderId="10" xfId="59" applyNumberFormat="1" applyFont="1" applyFill="1" applyBorder="1" applyAlignment="1">
      <alignment horizontal="right"/>
      <protection/>
    </xf>
    <xf numFmtId="165" fontId="19" fillId="0" borderId="10" xfId="40" applyFont="1" applyFill="1" applyBorder="1" applyAlignment="1" applyProtection="1">
      <alignment horizontal="right"/>
      <protection locked="0"/>
    </xf>
    <xf numFmtId="3" fontId="20" fillId="0" borderId="10" xfId="59" applyNumberFormat="1" applyFont="1" applyFill="1" applyBorder="1" applyAlignment="1" applyProtection="1">
      <alignment horizontal="right"/>
      <protection locked="0"/>
    </xf>
    <xf numFmtId="3" fontId="15" fillId="0" borderId="0" xfId="59" applyNumberFormat="1" applyFont="1" applyFill="1" applyBorder="1" applyAlignment="1">
      <alignment horizontal="center" vertical="center"/>
      <protection/>
    </xf>
    <xf numFmtId="0" fontId="15" fillId="0" borderId="0" xfId="59" applyFont="1" applyFill="1" applyAlignment="1">
      <alignment horizontal="center" vertical="center"/>
      <protection/>
    </xf>
    <xf numFmtId="0" fontId="19" fillId="0" borderId="10" xfId="59" applyFont="1" applyFill="1" applyBorder="1" applyAlignment="1">
      <alignment horizontal="left"/>
      <protection/>
    </xf>
    <xf numFmtId="0" fontId="20" fillId="0" borderId="25" xfId="59" applyFont="1" applyFill="1" applyBorder="1" applyAlignment="1">
      <alignment horizontal="left"/>
      <protection/>
    </xf>
    <xf numFmtId="0" fontId="21" fillId="0" borderId="0" xfId="59" applyFont="1">
      <alignment/>
      <protection/>
    </xf>
    <xf numFmtId="3" fontId="21" fillId="33" borderId="0" xfId="59" applyNumberFormat="1" applyFont="1" applyFill="1">
      <alignment/>
      <protection/>
    </xf>
    <xf numFmtId="165" fontId="21" fillId="33" borderId="0" xfId="40" applyFont="1" applyFill="1" applyAlignment="1">
      <alignment/>
    </xf>
    <xf numFmtId="3" fontId="15" fillId="33" borderId="0" xfId="59" applyNumberFormat="1" applyFont="1" applyFill="1">
      <alignment/>
      <protection/>
    </xf>
    <xf numFmtId="166" fontId="0" fillId="0" borderId="0" xfId="40" applyNumberFormat="1" applyFont="1" applyAlignment="1">
      <alignment/>
    </xf>
    <xf numFmtId="166" fontId="60" fillId="0" borderId="0" xfId="40" applyNumberFormat="1" applyFont="1" applyAlignment="1">
      <alignment horizontal="center" vertical="center"/>
    </xf>
    <xf numFmtId="166" fontId="0" fillId="0" borderId="0" xfId="40" applyNumberFormat="1" applyFont="1" applyBorder="1" applyAlignment="1">
      <alignment/>
    </xf>
    <xf numFmtId="3" fontId="60" fillId="0" borderId="10" xfId="0" applyNumberFormat="1" applyFont="1" applyFill="1" applyBorder="1" applyAlignment="1">
      <alignment horizontal="right"/>
    </xf>
    <xf numFmtId="3" fontId="60" fillId="0" borderId="18" xfId="0" applyNumberFormat="1" applyFont="1" applyFill="1" applyBorder="1" applyAlignment="1">
      <alignment horizontal="right"/>
    </xf>
    <xf numFmtId="3" fontId="59" fillId="0" borderId="18" xfId="40" applyNumberFormat="1" applyFont="1" applyFill="1" applyBorder="1" applyAlignment="1">
      <alignment/>
    </xf>
    <xf numFmtId="3" fontId="60" fillId="0" borderId="10" xfId="40" applyNumberFormat="1" applyFont="1" applyFill="1" applyBorder="1" applyAlignment="1">
      <alignment/>
    </xf>
    <xf numFmtId="3" fontId="59" fillId="0" borderId="10" xfId="40" applyNumberFormat="1" applyFont="1" applyFill="1" applyBorder="1" applyAlignment="1">
      <alignment/>
    </xf>
    <xf numFmtId="3" fontId="60" fillId="0" borderId="24" xfId="40" applyNumberFormat="1" applyFont="1" applyFill="1" applyBorder="1" applyAlignment="1">
      <alignment/>
    </xf>
    <xf numFmtId="3" fontId="19" fillId="0" borderId="15" xfId="59" applyNumberFormat="1" applyFont="1" applyFill="1" applyBorder="1" applyAlignment="1" applyProtection="1">
      <alignment horizontal="right"/>
      <protection hidden="1"/>
    </xf>
    <xf numFmtId="0" fontId="19" fillId="33" borderId="20" xfId="59" applyFont="1" applyFill="1" applyBorder="1" applyAlignment="1">
      <alignment horizontal="left" wrapText="1"/>
      <protection/>
    </xf>
    <xf numFmtId="3" fontId="19" fillId="0" borderId="20" xfId="59" applyNumberFormat="1" applyFont="1" applyFill="1" applyBorder="1" applyAlignment="1" applyProtection="1">
      <alignment horizontal="right"/>
      <protection hidden="1"/>
    </xf>
    <xf numFmtId="3" fontId="19" fillId="33" borderId="16" xfId="59" applyNumberFormat="1" applyFont="1" applyFill="1" applyBorder="1" applyAlignment="1">
      <alignment horizontal="right" wrapText="1"/>
      <protection/>
    </xf>
    <xf numFmtId="165" fontId="19" fillId="0" borderId="17" xfId="40" applyFont="1" applyFill="1" applyBorder="1" applyAlignment="1" applyProtection="1">
      <alignment horizontal="right"/>
      <protection hidden="1"/>
    </xf>
    <xf numFmtId="3" fontId="19" fillId="33" borderId="18" xfId="59" applyNumberFormat="1" applyFont="1" applyFill="1" applyBorder="1" applyAlignment="1">
      <alignment horizontal="right" wrapText="1"/>
      <protection/>
    </xf>
    <xf numFmtId="3" fontId="19" fillId="0" borderId="17" xfId="59" applyNumberFormat="1" applyFont="1" applyFill="1" applyBorder="1" applyAlignment="1" applyProtection="1">
      <alignment horizontal="right"/>
      <protection hidden="1"/>
    </xf>
    <xf numFmtId="3" fontId="19" fillId="0" borderId="18" xfId="59" applyNumberFormat="1" applyFont="1" applyFill="1" applyBorder="1" applyAlignment="1">
      <alignment horizontal="right" wrapText="1"/>
      <protection/>
    </xf>
    <xf numFmtId="3" fontId="20" fillId="0" borderId="17" xfId="59" applyNumberFormat="1" applyFont="1" applyFill="1" applyBorder="1" applyAlignment="1">
      <alignment horizontal="right"/>
      <protection/>
    </xf>
    <xf numFmtId="3" fontId="20" fillId="0" borderId="18" xfId="59" applyNumberFormat="1" applyFont="1" applyFill="1" applyBorder="1" applyAlignment="1">
      <alignment horizontal="right"/>
      <protection/>
    </xf>
    <xf numFmtId="3" fontId="19" fillId="0" borderId="17" xfId="59" applyNumberFormat="1" applyFont="1" applyFill="1" applyBorder="1" applyAlignment="1" applyProtection="1">
      <alignment horizontal="right"/>
      <protection locked="0"/>
    </xf>
    <xf numFmtId="3" fontId="19" fillId="0" borderId="17" xfId="59" applyNumberFormat="1" applyFont="1" applyFill="1" applyBorder="1" applyAlignment="1">
      <alignment horizontal="right"/>
      <protection/>
    </xf>
    <xf numFmtId="3" fontId="20" fillId="0" borderId="17" xfId="59" applyNumberFormat="1" applyFont="1" applyFill="1" applyBorder="1" applyAlignment="1" applyProtection="1">
      <alignment horizontal="right"/>
      <protection locked="0"/>
    </xf>
    <xf numFmtId="3" fontId="19" fillId="0" borderId="18" xfId="59" applyNumberFormat="1" applyFont="1" applyFill="1" applyBorder="1" applyAlignment="1">
      <alignment horizontal="right"/>
      <protection/>
    </xf>
    <xf numFmtId="3" fontId="20" fillId="0" borderId="11" xfId="59" applyNumberFormat="1" applyFont="1" applyFill="1" applyBorder="1" applyAlignment="1">
      <alignment horizontal="right"/>
      <protection/>
    </xf>
    <xf numFmtId="3" fontId="20" fillId="0" borderId="25" xfId="59" applyNumberFormat="1" applyFont="1" applyFill="1" applyBorder="1" applyAlignment="1">
      <alignment horizontal="right"/>
      <protection/>
    </xf>
    <xf numFmtId="3" fontId="20" fillId="0" borderId="12" xfId="59" applyNumberFormat="1" applyFont="1" applyFill="1" applyBorder="1" applyAlignment="1">
      <alignment horizontal="right"/>
      <protection/>
    </xf>
    <xf numFmtId="0" fontId="21" fillId="0" borderId="0" xfId="59" applyFont="1" applyBorder="1">
      <alignment/>
      <protection/>
    </xf>
    <xf numFmtId="3" fontId="19" fillId="33" borderId="0" xfId="59" applyNumberFormat="1" applyFont="1" applyFill="1" applyBorder="1" applyAlignment="1">
      <alignment horizontal="right" wrapText="1"/>
      <protection/>
    </xf>
    <xf numFmtId="0" fontId="15" fillId="0" borderId="0" xfId="59" applyFont="1" applyBorder="1">
      <alignment/>
      <protection/>
    </xf>
    <xf numFmtId="3" fontId="15" fillId="0" borderId="0" xfId="59" applyNumberFormat="1" applyFont="1" applyBorder="1">
      <alignment/>
      <protection/>
    </xf>
    <xf numFmtId="165" fontId="20" fillId="0" borderId="18" xfId="40" applyFont="1" applyFill="1" applyBorder="1" applyAlignment="1">
      <alignment horizontal="right"/>
    </xf>
    <xf numFmtId="165" fontId="20" fillId="0" borderId="10" xfId="40" applyFont="1" applyFill="1" applyBorder="1" applyAlignment="1">
      <alignment horizontal="right"/>
    </xf>
    <xf numFmtId="0" fontId="15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5" fillId="33" borderId="30" xfId="0" applyFont="1" applyFill="1" applyBorder="1" applyAlignment="1">
      <alignment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3" fontId="18" fillId="0" borderId="10" xfId="0" applyNumberFormat="1" applyFont="1" applyFill="1" applyBorder="1" applyAlignment="1" applyProtection="1">
      <alignment horizontal="right"/>
      <protection locked="0"/>
    </xf>
    <xf numFmtId="3" fontId="5" fillId="0" borderId="21" xfId="0" applyNumberFormat="1" applyFont="1" applyFill="1" applyBorder="1" applyAlignment="1" applyProtection="1">
      <alignment horizontal="right"/>
      <protection/>
    </xf>
    <xf numFmtId="3" fontId="18" fillId="0" borderId="25" xfId="0" applyNumberFormat="1" applyFont="1" applyFill="1" applyBorder="1" applyAlignment="1" applyProtection="1">
      <alignment horizontal="right"/>
      <protection/>
    </xf>
    <xf numFmtId="3" fontId="18" fillId="0" borderId="12" xfId="0" applyNumberFormat="1" applyFont="1" applyFill="1" applyBorder="1" applyAlignment="1" applyProtection="1">
      <alignment horizontal="right"/>
      <protection/>
    </xf>
    <xf numFmtId="0" fontId="15" fillId="33" borderId="32" xfId="0" applyFont="1" applyFill="1" applyBorder="1" applyAlignment="1">
      <alignment/>
    </xf>
    <xf numFmtId="0" fontId="21" fillId="33" borderId="32" xfId="0" applyFont="1" applyFill="1" applyBorder="1" applyAlignment="1">
      <alignment/>
    </xf>
    <xf numFmtId="3" fontId="21" fillId="33" borderId="0" xfId="0" applyNumberFormat="1" applyFont="1" applyFill="1" applyAlignment="1">
      <alignment/>
    </xf>
    <xf numFmtId="173" fontId="5" fillId="0" borderId="10" xfId="40" applyNumberFormat="1" applyFont="1" applyFill="1" applyBorder="1" applyAlignment="1" applyProtection="1">
      <alignment horizontal="right"/>
      <protection locked="0"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wrapText="1"/>
    </xf>
    <xf numFmtId="0" fontId="18" fillId="33" borderId="17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3" fontId="18" fillId="0" borderId="25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166" fontId="10" fillId="0" borderId="0" xfId="40" applyNumberFormat="1" applyFont="1" applyAlignment="1">
      <alignment/>
    </xf>
    <xf numFmtId="166" fontId="10" fillId="0" borderId="0" xfId="40" applyNumberFormat="1" applyFont="1" applyFill="1" applyAlignment="1">
      <alignment/>
    </xf>
    <xf numFmtId="3" fontId="63" fillId="0" borderId="10" xfId="0" applyNumberFormat="1" applyFont="1" applyBorder="1" applyAlignment="1">
      <alignment/>
    </xf>
    <xf numFmtId="166" fontId="59" fillId="0" borderId="0" xfId="40" applyNumberFormat="1" applyFont="1" applyAlignment="1">
      <alignment/>
    </xf>
    <xf numFmtId="165" fontId="19" fillId="0" borderId="18" xfId="40" applyFont="1" applyFill="1" applyBorder="1" applyAlignment="1" applyProtection="1">
      <alignment horizontal="right"/>
      <protection locked="0"/>
    </xf>
    <xf numFmtId="166" fontId="11" fillId="0" borderId="0" xfId="40" applyNumberFormat="1" applyFont="1" applyAlignment="1">
      <alignment/>
    </xf>
    <xf numFmtId="0" fontId="5" fillId="33" borderId="17" xfId="0" applyFont="1" applyFill="1" applyBorder="1" applyAlignment="1" applyProtection="1">
      <alignment/>
      <protection/>
    </xf>
    <xf numFmtId="173" fontId="5" fillId="0" borderId="18" xfId="40" applyNumberFormat="1" applyFont="1" applyFill="1" applyBorder="1" applyAlignment="1" applyProtection="1">
      <alignment horizontal="right"/>
      <protection locked="0"/>
    </xf>
    <xf numFmtId="0" fontId="18" fillId="33" borderId="17" xfId="0" applyFont="1" applyFill="1" applyBorder="1" applyAlignment="1" applyProtection="1">
      <alignment/>
      <protection/>
    </xf>
    <xf numFmtId="3" fontId="18" fillId="0" borderId="18" xfId="0" applyNumberFormat="1" applyFont="1" applyFill="1" applyBorder="1" applyAlignment="1" applyProtection="1">
      <alignment horizontal="right"/>
      <protection locked="0"/>
    </xf>
    <xf numFmtId="0" fontId="5" fillId="33" borderId="19" xfId="0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 horizontal="right"/>
      <protection/>
    </xf>
    <xf numFmtId="3" fontId="18" fillId="33" borderId="11" xfId="0" applyNumberFormat="1" applyFont="1" applyFill="1" applyBorder="1" applyAlignment="1">
      <alignment/>
    </xf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15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12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6" fillId="33" borderId="0" xfId="59" applyFont="1" applyFill="1" applyBorder="1" applyAlignment="1">
      <alignment horizontal="center"/>
      <protection/>
    </xf>
    <xf numFmtId="0" fontId="17" fillId="33" borderId="0" xfId="59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 horizontal="left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6" xfId="58"/>
    <cellStyle name="Normál_1.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3"/>
  <sheetViews>
    <sheetView view="pageBreakPreview" zoomScale="60" workbookViewId="0" topLeftCell="A1">
      <selection activeCell="I21" sqref="I21"/>
    </sheetView>
  </sheetViews>
  <sheetFormatPr defaultColWidth="9.140625" defaultRowHeight="15"/>
  <cols>
    <col min="1" max="1" width="64.00390625" style="7" customWidth="1"/>
    <col min="2" max="2" width="17.57421875" style="7" customWidth="1"/>
    <col min="3" max="3" width="14.28125" style="7" bestFit="1" customWidth="1"/>
    <col min="4" max="4" width="19.7109375" style="7" customWidth="1"/>
    <col min="5" max="7" width="15.421875" style="7" bestFit="1" customWidth="1"/>
    <col min="8" max="8" width="13.57421875" style="7" bestFit="1" customWidth="1"/>
    <col min="9" max="9" width="13.57421875" style="7" customWidth="1"/>
    <col min="10" max="13" width="13.57421875" style="7" bestFit="1" customWidth="1"/>
    <col min="14" max="16384" width="9.140625" style="7" customWidth="1"/>
  </cols>
  <sheetData>
    <row r="1" spans="1:7" ht="15">
      <c r="A1" s="7" t="s">
        <v>16</v>
      </c>
      <c r="G1" s="13" t="s">
        <v>73</v>
      </c>
    </row>
    <row r="3" spans="1:7" ht="15">
      <c r="A3" s="225" t="s">
        <v>119</v>
      </c>
      <c r="B3" s="225"/>
      <c r="C3" s="225"/>
      <c r="D3" s="225"/>
      <c r="E3" s="225"/>
      <c r="F3" s="225"/>
      <c r="G3" s="225"/>
    </row>
    <row r="4" spans="1:7" ht="15">
      <c r="A4" s="226" t="s">
        <v>17</v>
      </c>
      <c r="B4" s="227"/>
      <c r="C4" s="227"/>
      <c r="D4" s="227"/>
      <c r="E4" s="227"/>
      <c r="F4" s="227"/>
      <c r="G4" s="227"/>
    </row>
    <row r="5" spans="1:7" ht="15.75" thickBot="1">
      <c r="A5" s="46"/>
      <c r="B5" s="47"/>
      <c r="C5" s="47"/>
      <c r="D5" s="47"/>
      <c r="E5" s="47"/>
      <c r="F5" s="47"/>
      <c r="G5" s="47"/>
    </row>
    <row r="6" spans="1:7" ht="15.75" thickTop="1">
      <c r="A6" s="228" t="s">
        <v>38</v>
      </c>
      <c r="B6" s="59" t="s">
        <v>39</v>
      </c>
      <c r="C6" s="59" t="s">
        <v>40</v>
      </c>
      <c r="D6" s="59" t="s">
        <v>41</v>
      </c>
      <c r="E6" s="59" t="s">
        <v>42</v>
      </c>
      <c r="F6" s="230" t="s">
        <v>12</v>
      </c>
      <c r="G6" s="232" t="s">
        <v>23</v>
      </c>
    </row>
    <row r="7" spans="1:7" ht="81" customHeight="1" thickBot="1">
      <c r="A7" s="229"/>
      <c r="B7" s="58" t="s">
        <v>43</v>
      </c>
      <c r="C7" s="58" t="s">
        <v>44</v>
      </c>
      <c r="D7" s="58" t="s">
        <v>45</v>
      </c>
      <c r="E7" s="58" t="s">
        <v>46</v>
      </c>
      <c r="F7" s="231"/>
      <c r="G7" s="233"/>
    </row>
    <row r="8" spans="1:7" ht="19.5" customHeight="1" thickTop="1">
      <c r="A8" s="20"/>
      <c r="B8" s="32"/>
      <c r="C8" s="32"/>
      <c r="D8" s="32"/>
      <c r="E8" s="32"/>
      <c r="F8" s="32"/>
      <c r="G8" s="21"/>
    </row>
    <row r="9" spans="1:7" ht="19.5" customHeight="1">
      <c r="A9" s="22" t="s">
        <v>30</v>
      </c>
      <c r="B9" s="33"/>
      <c r="C9" s="33"/>
      <c r="D9" s="33"/>
      <c r="E9" s="33"/>
      <c r="F9" s="33"/>
      <c r="G9" s="23"/>
    </row>
    <row r="10" spans="1:11" ht="19.5" customHeight="1">
      <c r="A10" s="24"/>
      <c r="B10" s="9"/>
      <c r="C10" s="9"/>
      <c r="D10" s="9"/>
      <c r="E10" s="9"/>
      <c r="F10" s="9"/>
      <c r="G10" s="25"/>
      <c r="K10" s="8"/>
    </row>
    <row r="11" spans="1:11" ht="19.5" customHeight="1">
      <c r="A11" s="22" t="s">
        <v>18</v>
      </c>
      <c r="B11" s="11">
        <f>SUM(B12:B17)</f>
        <v>19570800</v>
      </c>
      <c r="C11" s="11"/>
      <c r="D11" s="11">
        <f>SUM(D12:D17)</f>
        <v>7632612</v>
      </c>
      <c r="E11" s="11">
        <f>SUM(E12:E17)</f>
        <v>16712000</v>
      </c>
      <c r="F11" s="11">
        <f aca="true" t="shared" si="0" ref="F11:F17">SUM(B11:E11)</f>
        <v>43915412</v>
      </c>
      <c r="G11" s="26">
        <f>+F11</f>
        <v>43915412</v>
      </c>
      <c r="K11" s="8"/>
    </row>
    <row r="12" spans="1:13" ht="19.5" customHeight="1">
      <c r="A12" s="27" t="s">
        <v>121</v>
      </c>
      <c r="B12" s="14">
        <v>12972600</v>
      </c>
      <c r="C12" s="34"/>
      <c r="D12" s="34"/>
      <c r="E12" s="34"/>
      <c r="F12" s="12">
        <f t="shared" si="0"/>
        <v>12972600</v>
      </c>
      <c r="G12" s="28">
        <f aca="true" t="shared" si="1" ref="G12:G17">+F12</f>
        <v>12972600</v>
      </c>
      <c r="H12" s="8"/>
      <c r="J12" s="8"/>
      <c r="K12" s="8"/>
      <c r="L12" s="8"/>
      <c r="M12" s="8"/>
    </row>
    <row r="13" spans="1:13" ht="19.5" customHeight="1">
      <c r="A13" s="27" t="s">
        <v>120</v>
      </c>
      <c r="B13" s="14">
        <v>6598200</v>
      </c>
      <c r="C13" s="35"/>
      <c r="D13" s="35"/>
      <c r="E13" s="35"/>
      <c r="F13" s="12">
        <f t="shared" si="0"/>
        <v>6598200</v>
      </c>
      <c r="G13" s="28">
        <f t="shared" si="1"/>
        <v>6598200</v>
      </c>
      <c r="H13" s="8"/>
      <c r="J13" s="8"/>
      <c r="K13" s="8"/>
      <c r="L13" s="8"/>
      <c r="M13" s="8"/>
    </row>
    <row r="14" spans="1:12" ht="19.5" customHeight="1">
      <c r="A14" s="29" t="s">
        <v>19</v>
      </c>
      <c r="B14" s="12"/>
      <c r="C14" s="12"/>
      <c r="D14" s="12">
        <v>5059314</v>
      </c>
      <c r="E14" s="36"/>
      <c r="F14" s="12">
        <f t="shared" si="0"/>
        <v>5059314</v>
      </c>
      <c r="G14" s="28">
        <f t="shared" si="1"/>
        <v>5059314</v>
      </c>
      <c r="H14" s="8"/>
      <c r="I14" s="10"/>
      <c r="K14" s="8"/>
      <c r="L14" s="8"/>
    </row>
    <row r="15" spans="1:11" ht="19.5" customHeight="1">
      <c r="A15" s="29" t="s">
        <v>20</v>
      </c>
      <c r="B15" s="12"/>
      <c r="C15" s="12"/>
      <c r="D15" s="12">
        <v>2573298</v>
      </c>
      <c r="E15" s="36"/>
      <c r="F15" s="12">
        <f t="shared" si="0"/>
        <v>2573298</v>
      </c>
      <c r="G15" s="28">
        <f t="shared" si="1"/>
        <v>2573298</v>
      </c>
      <c r="H15" s="8"/>
      <c r="I15" s="8"/>
      <c r="K15" s="8"/>
    </row>
    <row r="16" spans="1:12" ht="19.5" customHeight="1">
      <c r="A16" s="29" t="s">
        <v>21</v>
      </c>
      <c r="B16" s="12"/>
      <c r="C16" s="12"/>
      <c r="D16" s="12"/>
      <c r="E16" s="214">
        <v>11077631</v>
      </c>
      <c r="F16" s="12">
        <f t="shared" si="0"/>
        <v>11077631</v>
      </c>
      <c r="G16" s="28">
        <f t="shared" si="1"/>
        <v>11077631</v>
      </c>
      <c r="H16" s="8"/>
      <c r="I16" s="8"/>
      <c r="J16" s="8"/>
      <c r="L16" s="8"/>
    </row>
    <row r="17" spans="1:13" ht="19.5" customHeight="1">
      <c r="A17" s="29" t="s">
        <v>22</v>
      </c>
      <c r="B17" s="12"/>
      <c r="C17" s="12"/>
      <c r="D17" s="12"/>
      <c r="E17" s="214">
        <v>5634369</v>
      </c>
      <c r="F17" s="12">
        <f t="shared" si="0"/>
        <v>5634369</v>
      </c>
      <c r="G17" s="28">
        <f t="shared" si="1"/>
        <v>5634369</v>
      </c>
      <c r="H17" s="8"/>
      <c r="I17" s="8"/>
      <c r="J17" s="8"/>
      <c r="L17" s="8"/>
      <c r="M17" s="8"/>
    </row>
    <row r="18" spans="1:11" ht="19.5" customHeight="1">
      <c r="A18" s="24"/>
      <c r="B18" s="14"/>
      <c r="C18" s="14"/>
      <c r="D18" s="14"/>
      <c r="E18" s="14"/>
      <c r="F18" s="12"/>
      <c r="G18" s="30"/>
      <c r="H18" s="8"/>
      <c r="I18" s="8"/>
      <c r="K18" s="8"/>
    </row>
    <row r="19" spans="1:11" ht="19.5" customHeight="1">
      <c r="A19" s="22" t="s">
        <v>69</v>
      </c>
      <c r="B19" s="11">
        <f>SUM(B11)</f>
        <v>19570800</v>
      </c>
      <c r="C19" s="11"/>
      <c r="D19" s="11">
        <f>SUM(D11)</f>
        <v>7632612</v>
      </c>
      <c r="E19" s="11">
        <f>SUM(E11)</f>
        <v>16712000</v>
      </c>
      <c r="F19" s="11">
        <f>SUM(F11)</f>
        <v>43915412</v>
      </c>
      <c r="G19" s="26">
        <f>SUM(G11)</f>
        <v>43915412</v>
      </c>
      <c r="K19" s="8"/>
    </row>
    <row r="20" spans="1:11" ht="19.5" customHeight="1">
      <c r="A20" s="24"/>
      <c r="B20" s="14"/>
      <c r="C20" s="14"/>
      <c r="D20" s="14"/>
      <c r="E20" s="14"/>
      <c r="F20" s="14"/>
      <c r="G20" s="28"/>
      <c r="K20" s="8"/>
    </row>
    <row r="21" spans="1:7" ht="19.5" customHeight="1">
      <c r="A21" s="22" t="s">
        <v>24</v>
      </c>
      <c r="B21" s="11"/>
      <c r="C21" s="155">
        <v>15000000</v>
      </c>
      <c r="D21" s="155"/>
      <c r="E21" s="155"/>
      <c r="F21" s="155">
        <f>SUM(B21:E21)</f>
        <v>15000000</v>
      </c>
      <c r="G21" s="156">
        <f>+F21</f>
        <v>15000000</v>
      </c>
    </row>
    <row r="22" spans="1:7" ht="19.5" customHeight="1" thickBot="1">
      <c r="A22" s="31"/>
      <c r="B22" s="37"/>
      <c r="C22" s="37"/>
      <c r="D22" s="37"/>
      <c r="E22" s="37"/>
      <c r="F22" s="37"/>
      <c r="G22" s="38"/>
    </row>
    <row r="23" spans="1:7" ht="19.5" customHeight="1" thickBot="1" thickTop="1">
      <c r="A23" s="17" t="s">
        <v>31</v>
      </c>
      <c r="B23" s="18">
        <f aca="true" t="shared" si="2" ref="B23:G23">+B19+B21</f>
        <v>19570800</v>
      </c>
      <c r="C23" s="18">
        <f t="shared" si="2"/>
        <v>15000000</v>
      </c>
      <c r="D23" s="18">
        <f t="shared" si="2"/>
        <v>7632612</v>
      </c>
      <c r="E23" s="18">
        <f t="shared" si="2"/>
        <v>16712000</v>
      </c>
      <c r="F23" s="18">
        <f t="shared" si="2"/>
        <v>58915412</v>
      </c>
      <c r="G23" s="19">
        <f t="shared" si="2"/>
        <v>58915412</v>
      </c>
    </row>
    <row r="24" ht="15.75" thickTop="1"/>
  </sheetData>
  <sheetProtection/>
  <mergeCells count="5">
    <mergeCell ref="A3:G3"/>
    <mergeCell ref="A4:G4"/>
    <mergeCell ref="A6:A7"/>
    <mergeCell ref="F6:F7"/>
    <mergeCell ref="G6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view="pageBreakPreview" zoomScale="60" workbookViewId="0" topLeftCell="A1">
      <selection activeCell="I24" sqref="I24"/>
    </sheetView>
  </sheetViews>
  <sheetFormatPr defaultColWidth="9.140625" defaultRowHeight="15"/>
  <cols>
    <col min="1" max="1" width="49.57421875" style="0" customWidth="1"/>
    <col min="2" max="2" width="31.421875" style="0" customWidth="1"/>
    <col min="3" max="3" width="13.57421875" style="0" bestFit="1" customWidth="1"/>
    <col min="7" max="7" width="16.140625" style="0" bestFit="1" customWidth="1"/>
  </cols>
  <sheetData>
    <row r="1" spans="1:3" ht="15">
      <c r="A1" s="7" t="s">
        <v>16</v>
      </c>
      <c r="B1" s="13" t="s">
        <v>71</v>
      </c>
      <c r="C1" s="7"/>
    </row>
    <row r="2" spans="1:4" ht="15">
      <c r="A2" s="7"/>
      <c r="B2" s="7"/>
      <c r="C2" s="7"/>
      <c r="D2" s="7"/>
    </row>
    <row r="3" spans="1:4" ht="15">
      <c r="A3" s="225" t="s">
        <v>122</v>
      </c>
      <c r="B3" s="225"/>
      <c r="C3" s="42"/>
      <c r="D3" s="42"/>
    </row>
    <row r="4" spans="1:4" ht="15">
      <c r="A4" s="226" t="s">
        <v>17</v>
      </c>
      <c r="B4" s="226"/>
      <c r="C4" s="43"/>
      <c r="D4" s="43"/>
    </row>
    <row r="6" ht="15.75" thickBot="1"/>
    <row r="7" spans="1:2" ht="19.5" customHeight="1" thickBot="1" thickTop="1">
      <c r="A7" s="15" t="s">
        <v>37</v>
      </c>
      <c r="B7" s="16" t="s">
        <v>23</v>
      </c>
    </row>
    <row r="8" spans="1:2" ht="19.5" customHeight="1" thickTop="1">
      <c r="A8" s="20"/>
      <c r="B8" s="52"/>
    </row>
    <row r="9" spans="1:2" ht="19.5" customHeight="1">
      <c r="A9" s="22" t="s">
        <v>32</v>
      </c>
      <c r="B9" s="53"/>
    </row>
    <row r="10" spans="1:2" ht="19.5" customHeight="1">
      <c r="A10" s="24" t="s">
        <v>1</v>
      </c>
      <c r="B10" s="157">
        <v>280000</v>
      </c>
    </row>
    <row r="11" spans="1:2" ht="19.5" customHeight="1">
      <c r="A11" s="24" t="s">
        <v>25</v>
      </c>
      <c r="B11" s="157">
        <v>140692</v>
      </c>
    </row>
    <row r="12" spans="1:7" ht="19.5" customHeight="1">
      <c r="A12" s="24" t="s">
        <v>3</v>
      </c>
      <c r="B12" s="53">
        <v>38009864</v>
      </c>
      <c r="G12" s="44"/>
    </row>
    <row r="13" spans="1:2" ht="19.5" customHeight="1">
      <c r="A13" s="24" t="s">
        <v>26</v>
      </c>
      <c r="B13" s="53">
        <v>8283212</v>
      </c>
    </row>
    <row r="14" spans="1:2" ht="19.5" customHeight="1">
      <c r="A14" s="54" t="s">
        <v>33</v>
      </c>
      <c r="B14" s="55">
        <f>SUM(B10:B13)</f>
        <v>46713768</v>
      </c>
    </row>
    <row r="15" spans="1:2" ht="19.5" customHeight="1">
      <c r="A15" s="54"/>
      <c r="B15" s="55"/>
    </row>
    <row r="16" spans="1:2" ht="19.5" customHeight="1">
      <c r="A16" s="22" t="s">
        <v>34</v>
      </c>
      <c r="B16" s="55">
        <v>12201644</v>
      </c>
    </row>
    <row r="17" spans="1:2" ht="19.5" customHeight="1" thickBot="1">
      <c r="A17" s="56"/>
      <c r="B17" s="57"/>
    </row>
    <row r="18" spans="1:7" ht="19.5" customHeight="1" thickBot="1" thickTop="1">
      <c r="A18" s="17" t="s">
        <v>35</v>
      </c>
      <c r="B18" s="48">
        <f>+B14+B16</f>
        <v>58915412</v>
      </c>
      <c r="C18" s="1"/>
      <c r="F18" s="45"/>
      <c r="G18" s="45"/>
    </row>
    <row r="19" spans="1:2" s="2" customFormat="1" ht="19.5" customHeight="1" thickBot="1" thickTop="1">
      <c r="A19" s="49"/>
      <c r="B19" s="50"/>
    </row>
    <row r="20" spans="1:2" ht="19.5" customHeight="1" thickBot="1" thickTop="1">
      <c r="A20" s="17" t="s">
        <v>36</v>
      </c>
      <c r="B20" s="51">
        <v>0</v>
      </c>
    </row>
    <row r="21" ht="15.75" thickTop="1"/>
    <row r="23" ht="15">
      <c r="B23" s="45"/>
    </row>
  </sheetData>
  <sheetProtection/>
  <mergeCells count="2">
    <mergeCell ref="A3:B3"/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view="pageBreakPreview" zoomScale="60" workbookViewId="0" topLeftCell="A1">
      <selection activeCell="J23" sqref="J23"/>
    </sheetView>
  </sheetViews>
  <sheetFormatPr defaultColWidth="9.140625" defaultRowHeight="15"/>
  <cols>
    <col min="1" max="1" width="50.140625" style="0" customWidth="1"/>
    <col min="2" max="2" width="16.7109375" style="0" customWidth="1"/>
    <col min="3" max="3" width="21.00390625" style="0" customWidth="1"/>
    <col min="4" max="4" width="15.421875" style="0" bestFit="1" customWidth="1"/>
    <col min="5" max="5" width="13.421875" style="0" customWidth="1"/>
    <col min="6" max="6" width="16.7109375" style="0" customWidth="1"/>
    <col min="7" max="7" width="16.28125" style="0" customWidth="1"/>
    <col min="8" max="8" width="13.57421875" style="0" bestFit="1" customWidth="1"/>
    <col min="10" max="10" width="15.140625" style="152" bestFit="1" customWidth="1"/>
    <col min="11" max="11" width="10.00390625" style="0" bestFit="1" customWidth="1"/>
    <col min="12" max="12" width="11.00390625" style="0" bestFit="1" customWidth="1"/>
    <col min="13" max="13" width="15.140625" style="0" bestFit="1" customWidth="1"/>
    <col min="14" max="14" width="12.421875" style="0" bestFit="1" customWidth="1"/>
  </cols>
  <sheetData>
    <row r="1" spans="1:7" ht="15">
      <c r="A1" s="7" t="s">
        <v>16</v>
      </c>
      <c r="G1" s="13" t="s">
        <v>113</v>
      </c>
    </row>
    <row r="2" spans="1:7" ht="15">
      <c r="A2" s="7"/>
      <c r="G2" s="63"/>
    </row>
    <row r="3" spans="1:7" ht="15">
      <c r="A3" s="225" t="s">
        <v>123</v>
      </c>
      <c r="B3" s="225"/>
      <c r="C3" s="225"/>
      <c r="D3" s="225"/>
      <c r="E3" s="225"/>
      <c r="F3" s="225"/>
      <c r="G3" s="225"/>
    </row>
    <row r="4" spans="1:7" ht="15">
      <c r="A4" s="226" t="s">
        <v>17</v>
      </c>
      <c r="B4" s="226"/>
      <c r="C4" s="226"/>
      <c r="D4" s="226"/>
      <c r="E4" s="226"/>
      <c r="F4" s="226"/>
      <c r="G4" s="226"/>
    </row>
    <row r="5" ht="15.75" thickBot="1"/>
    <row r="6" spans="1:10" s="61" customFormat="1" ht="12" customHeight="1" thickTop="1">
      <c r="A6" s="238" t="s">
        <v>0</v>
      </c>
      <c r="B6" s="65" t="s">
        <v>39</v>
      </c>
      <c r="C6" s="65" t="s">
        <v>41</v>
      </c>
      <c r="D6" s="65" t="s">
        <v>42</v>
      </c>
      <c r="E6" s="65" t="s">
        <v>40</v>
      </c>
      <c r="F6" s="234" t="s">
        <v>12</v>
      </c>
      <c r="G6" s="236" t="s">
        <v>23</v>
      </c>
      <c r="J6" s="153"/>
    </row>
    <row r="7" spans="1:10" s="61" customFormat="1" ht="75" customHeight="1" thickBot="1">
      <c r="A7" s="239"/>
      <c r="B7" s="58" t="s">
        <v>43</v>
      </c>
      <c r="C7" s="58" t="s">
        <v>45</v>
      </c>
      <c r="D7" s="58" t="s">
        <v>47</v>
      </c>
      <c r="E7" s="58" t="s">
        <v>44</v>
      </c>
      <c r="F7" s="235"/>
      <c r="G7" s="237"/>
      <c r="J7" s="153"/>
    </row>
    <row r="8" spans="1:7" ht="15.75" thickTop="1">
      <c r="A8" s="64" t="s">
        <v>32</v>
      </c>
      <c r="B8" s="66"/>
      <c r="C8" s="66"/>
      <c r="D8" s="66"/>
      <c r="E8" s="66"/>
      <c r="F8" s="66"/>
      <c r="G8" s="41"/>
    </row>
    <row r="9" spans="1:8" ht="15">
      <c r="A9" s="33" t="s">
        <v>1</v>
      </c>
      <c r="B9" s="158">
        <f>SUM(B10)</f>
        <v>280000</v>
      </c>
      <c r="C9" s="159"/>
      <c r="D9" s="159"/>
      <c r="E9" s="159"/>
      <c r="F9" s="40">
        <f>SUM(B9:D9)</f>
        <v>280000</v>
      </c>
      <c r="G9" s="40">
        <f>+F9</f>
        <v>280000</v>
      </c>
      <c r="H9" s="1"/>
    </row>
    <row r="10" spans="1:8" ht="15.75">
      <c r="A10" s="62" t="s">
        <v>8</v>
      </c>
      <c r="B10" s="159">
        <v>280000</v>
      </c>
      <c r="C10" s="159"/>
      <c r="D10" s="159"/>
      <c r="E10" s="159"/>
      <c r="F10" s="39">
        <f>SUM(B10:D10)</f>
        <v>280000</v>
      </c>
      <c r="G10" s="39">
        <f>+F10</f>
        <v>280000</v>
      </c>
      <c r="H10" s="1"/>
    </row>
    <row r="11" spans="1:8" ht="15">
      <c r="A11" s="9" t="s">
        <v>2</v>
      </c>
      <c r="B11" s="158">
        <v>140692</v>
      </c>
      <c r="C11" s="159"/>
      <c r="D11" s="159"/>
      <c r="E11" s="159"/>
      <c r="F11" s="40">
        <f>SUM(B11:D11)</f>
        <v>140692</v>
      </c>
      <c r="G11" s="40">
        <f>+F11</f>
        <v>140692</v>
      </c>
      <c r="H11" s="1"/>
    </row>
    <row r="12" spans="1:8" ht="15">
      <c r="A12" s="33" t="s">
        <v>3</v>
      </c>
      <c r="B12" s="158">
        <f>SUM(B13:B19)</f>
        <v>2511600</v>
      </c>
      <c r="C12" s="158">
        <f>SUM(C13:C19)</f>
        <v>18786264</v>
      </c>
      <c r="D12" s="158">
        <f>SUM(D13:D19)</f>
        <v>16712000</v>
      </c>
      <c r="E12" s="158"/>
      <c r="F12" s="40">
        <f>SUM(F13:F19)</f>
        <v>38009864</v>
      </c>
      <c r="G12" s="40">
        <f>SUM(G13:G19)</f>
        <v>38009864</v>
      </c>
      <c r="H12" s="1"/>
    </row>
    <row r="13" spans="1:8" ht="15.75">
      <c r="A13" s="62" t="s">
        <v>4</v>
      </c>
      <c r="B13" s="159"/>
      <c r="C13" s="159"/>
      <c r="D13" s="159">
        <v>16712000</v>
      </c>
      <c r="E13" s="159"/>
      <c r="F13" s="39">
        <f aca="true" t="shared" si="0" ref="F13:F19">SUM(B13:D13)</f>
        <v>16712000</v>
      </c>
      <c r="G13" s="39">
        <f aca="true" t="shared" si="1" ref="G13:G19">SUM(F13)</f>
        <v>16712000</v>
      </c>
      <c r="H13" s="1"/>
    </row>
    <row r="14" spans="1:8" ht="15.75">
      <c r="A14" s="62" t="s">
        <v>5</v>
      </c>
      <c r="B14" s="159"/>
      <c r="C14" s="159">
        <f>2183752+13102512</f>
        <v>15286264</v>
      </c>
      <c r="D14" s="159"/>
      <c r="E14" s="159"/>
      <c r="F14" s="39">
        <f t="shared" si="0"/>
        <v>15286264</v>
      </c>
      <c r="G14" s="39">
        <f t="shared" si="1"/>
        <v>15286264</v>
      </c>
      <c r="H14" s="1"/>
    </row>
    <row r="15" spans="1:8" ht="15.75">
      <c r="A15" s="62" t="s">
        <v>6</v>
      </c>
      <c r="B15" s="159">
        <f>162000+1944000</f>
        <v>2106000</v>
      </c>
      <c r="C15" s="159"/>
      <c r="D15" s="159"/>
      <c r="E15" s="159"/>
      <c r="F15" s="39">
        <f t="shared" si="0"/>
        <v>2106000</v>
      </c>
      <c r="G15" s="39">
        <f t="shared" si="1"/>
        <v>2106000</v>
      </c>
      <c r="H15" s="1"/>
    </row>
    <row r="16" spans="1:8" ht="15.75">
      <c r="A16" s="62" t="s">
        <v>14</v>
      </c>
      <c r="B16" s="159"/>
      <c r="C16" s="159">
        <v>3500000</v>
      </c>
      <c r="D16" s="159"/>
      <c r="E16" s="159"/>
      <c r="F16" s="39">
        <f t="shared" si="0"/>
        <v>3500000</v>
      </c>
      <c r="G16" s="39">
        <f t="shared" si="1"/>
        <v>3500000</v>
      </c>
      <c r="H16" s="1"/>
    </row>
    <row r="17" spans="1:13" ht="15.75">
      <c r="A17" s="62" t="s">
        <v>15</v>
      </c>
      <c r="B17" s="159">
        <v>30000</v>
      </c>
      <c r="C17" s="159"/>
      <c r="D17" s="159"/>
      <c r="E17" s="159"/>
      <c r="F17" s="39">
        <f t="shared" si="0"/>
        <v>30000</v>
      </c>
      <c r="G17" s="39">
        <f t="shared" si="1"/>
        <v>30000</v>
      </c>
      <c r="H17" s="1"/>
      <c r="K17" s="1"/>
      <c r="L17" s="1"/>
      <c r="M17" s="1"/>
    </row>
    <row r="18" spans="1:8" ht="15.75">
      <c r="A18" s="62" t="s">
        <v>7</v>
      </c>
      <c r="B18" s="159">
        <v>300000</v>
      </c>
      <c r="C18" s="159"/>
      <c r="D18" s="159"/>
      <c r="E18" s="159"/>
      <c r="F18" s="39">
        <f t="shared" si="0"/>
        <v>300000</v>
      </c>
      <c r="G18" s="39">
        <f t="shared" si="1"/>
        <v>300000</v>
      </c>
      <c r="H18" s="1"/>
    </row>
    <row r="19" spans="1:8" ht="15.75">
      <c r="A19" s="62" t="s">
        <v>93</v>
      </c>
      <c r="B19" s="159">
        <v>75600</v>
      </c>
      <c r="C19" s="159"/>
      <c r="D19" s="159"/>
      <c r="E19" s="159"/>
      <c r="F19" s="39">
        <f t="shared" si="0"/>
        <v>75600</v>
      </c>
      <c r="G19" s="39">
        <f t="shared" si="1"/>
        <v>75600</v>
      </c>
      <c r="H19" s="1"/>
    </row>
    <row r="20" spans="1:14" ht="15">
      <c r="A20" s="22" t="s">
        <v>26</v>
      </c>
      <c r="B20" s="158"/>
      <c r="C20" s="158"/>
      <c r="D20" s="158"/>
      <c r="E20" s="158">
        <f>SUM(E21:E23)</f>
        <v>8283212</v>
      </c>
      <c r="F20" s="40">
        <f>SUM(F21:F23)</f>
        <v>8283212</v>
      </c>
      <c r="G20" s="40">
        <f>SUM(G21:G23)</f>
        <v>8283212</v>
      </c>
      <c r="H20" s="1"/>
      <c r="M20" s="4"/>
      <c r="N20" s="1"/>
    </row>
    <row r="21" spans="1:11" ht="15.75">
      <c r="A21" s="60" t="s">
        <v>28</v>
      </c>
      <c r="B21" s="158"/>
      <c r="C21" s="158"/>
      <c r="D21" s="158"/>
      <c r="E21" s="159">
        <f>6048000+786240</f>
        <v>6834240</v>
      </c>
      <c r="F21" s="39">
        <f>SUM(B21:E21)</f>
        <v>6834240</v>
      </c>
      <c r="G21" s="39">
        <f>SUM(F21)</f>
        <v>6834240</v>
      </c>
      <c r="H21" s="1"/>
      <c r="I21" s="2"/>
      <c r="J21" s="154"/>
      <c r="K21" s="2"/>
    </row>
    <row r="22" spans="1:14" ht="15.75">
      <c r="A22" s="60" t="s">
        <v>29</v>
      </c>
      <c r="B22" s="159"/>
      <c r="C22" s="159"/>
      <c r="D22" s="159"/>
      <c r="E22" s="159">
        <v>1293486</v>
      </c>
      <c r="F22" s="39">
        <f>SUM(B22:E22)</f>
        <v>1293486</v>
      </c>
      <c r="G22" s="39">
        <f>SUM(F22)</f>
        <v>1293486</v>
      </c>
      <c r="H22" s="1"/>
      <c r="I22" s="2"/>
      <c r="J22" s="3"/>
      <c r="K22" s="2"/>
      <c r="N22" s="1"/>
    </row>
    <row r="23" spans="1:14" ht="15.75">
      <c r="A23" s="60" t="s">
        <v>70</v>
      </c>
      <c r="B23" s="159"/>
      <c r="C23" s="159"/>
      <c r="D23" s="159"/>
      <c r="E23" s="159">
        <v>155486</v>
      </c>
      <c r="F23" s="39">
        <f>SUM(B23:E23)</f>
        <v>155486</v>
      </c>
      <c r="G23" s="39">
        <f>SUM(F23)</f>
        <v>155486</v>
      </c>
      <c r="H23" s="1"/>
      <c r="I23" s="2"/>
      <c r="J23" s="3"/>
      <c r="K23" s="2"/>
      <c r="N23" s="1"/>
    </row>
    <row r="24" spans="1:9" ht="15.75" thickBot="1">
      <c r="A24" s="67" t="s">
        <v>34</v>
      </c>
      <c r="B24" s="160">
        <v>12201644</v>
      </c>
      <c r="C24" s="160"/>
      <c r="D24" s="160"/>
      <c r="E24" s="160"/>
      <c r="F24" s="68">
        <f>SUM(B24:D24)</f>
        <v>12201644</v>
      </c>
      <c r="G24" s="68">
        <f>+F24</f>
        <v>12201644</v>
      </c>
      <c r="H24" s="1"/>
      <c r="I24" t="s">
        <v>118</v>
      </c>
    </row>
    <row r="25" spans="1:8" ht="16.5" thickBot="1" thickTop="1">
      <c r="A25" s="17" t="s">
        <v>48</v>
      </c>
      <c r="B25" s="69">
        <f aca="true" t="shared" si="2" ref="B25:G25">+B24+B20+B12+B11+B9</f>
        <v>15133936</v>
      </c>
      <c r="C25" s="69">
        <f t="shared" si="2"/>
        <v>18786264</v>
      </c>
      <c r="D25" s="69">
        <f t="shared" si="2"/>
        <v>16712000</v>
      </c>
      <c r="E25" s="69">
        <f t="shared" si="2"/>
        <v>8283212</v>
      </c>
      <c r="F25" s="69">
        <f t="shared" si="2"/>
        <v>58915412</v>
      </c>
      <c r="G25" s="70">
        <f t="shared" si="2"/>
        <v>58915412</v>
      </c>
      <c r="H25" s="6"/>
    </row>
    <row r="26" spans="1:10" s="2" customFormat="1" ht="16.5" thickBot="1" thickTop="1">
      <c r="A26" s="49"/>
      <c r="B26" s="71"/>
      <c r="C26" s="71"/>
      <c r="D26" s="71"/>
      <c r="E26" s="71"/>
      <c r="F26" s="71"/>
      <c r="G26" s="50"/>
      <c r="H26" s="5"/>
      <c r="J26" s="154"/>
    </row>
    <row r="27" spans="1:7" ht="16.5" thickBot="1" thickTop="1">
      <c r="A27" s="17" t="s">
        <v>49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51">
        <v>0</v>
      </c>
    </row>
    <row r="28" spans="2:6" ht="15.75" thickTop="1">
      <c r="B28" s="1"/>
      <c r="F28" s="1"/>
    </row>
    <row r="29" ht="15">
      <c r="F29" s="1"/>
    </row>
    <row r="30" ht="15">
      <c r="F30" s="1"/>
    </row>
  </sheetData>
  <sheetProtection/>
  <mergeCells count="5">
    <mergeCell ref="F6:F7"/>
    <mergeCell ref="G6:G7"/>
    <mergeCell ref="A6:A7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view="pageBreakPreview" zoomScale="60" workbookViewId="0" topLeftCell="A1">
      <selection activeCell="F13" sqref="F13"/>
    </sheetView>
  </sheetViews>
  <sheetFormatPr defaultColWidth="9.140625" defaultRowHeight="15"/>
  <cols>
    <col min="1" max="1" width="65.8515625" style="73" customWidth="1"/>
    <col min="2" max="2" width="22.421875" style="73" customWidth="1"/>
    <col min="3" max="3" width="12.57421875" style="73" bestFit="1" customWidth="1"/>
    <col min="4" max="4" width="14.7109375" style="212" bestFit="1" customWidth="1"/>
    <col min="5" max="5" width="9.140625" style="73" customWidth="1"/>
    <col min="6" max="6" width="13.28125" style="212" bestFit="1" customWidth="1"/>
    <col min="7" max="16384" width="9.140625" style="73" customWidth="1"/>
  </cols>
  <sheetData>
    <row r="1" spans="1:2" ht="15">
      <c r="A1" s="7" t="s">
        <v>16</v>
      </c>
      <c r="B1" s="77" t="s">
        <v>66</v>
      </c>
    </row>
    <row r="2" spans="1:2" ht="15">
      <c r="A2" s="76"/>
      <c r="B2" s="76"/>
    </row>
    <row r="3" spans="1:2" ht="15">
      <c r="A3" s="76"/>
      <c r="B3" s="76"/>
    </row>
    <row r="4" spans="1:2" ht="14.25">
      <c r="A4" s="240" t="s">
        <v>124</v>
      </c>
      <c r="B4" s="240"/>
    </row>
    <row r="5" spans="1:2" ht="15">
      <c r="A5" s="241" t="s">
        <v>17</v>
      </c>
      <c r="B5" s="241"/>
    </row>
    <row r="7" ht="16.5" thickBot="1">
      <c r="A7" s="74"/>
    </row>
    <row r="8" spans="1:6" s="75" customFormat="1" ht="39" customHeight="1" thickBot="1" thickTop="1">
      <c r="A8" s="78" t="s">
        <v>10</v>
      </c>
      <c r="B8" s="79" t="s">
        <v>27</v>
      </c>
      <c r="D8" s="213"/>
      <c r="F8" s="213"/>
    </row>
    <row r="9" spans="1:6" s="75" customFormat="1" ht="24.75" customHeight="1" thickTop="1">
      <c r="A9" s="80" t="s">
        <v>11</v>
      </c>
      <c r="B9" s="83"/>
      <c r="D9" s="213"/>
      <c r="F9" s="213"/>
    </row>
    <row r="10" spans="1:6" s="75" customFormat="1" ht="24.75" customHeight="1">
      <c r="A10" s="84" t="s">
        <v>125</v>
      </c>
      <c r="B10" s="85">
        <v>7840271</v>
      </c>
      <c r="D10" s="215"/>
      <c r="F10" s="213"/>
    </row>
    <row r="11" spans="1:6" s="75" customFormat="1" ht="24.75" customHeight="1" thickBot="1">
      <c r="A11" s="84" t="s">
        <v>126</v>
      </c>
      <c r="B11" s="85">
        <v>4361373</v>
      </c>
      <c r="D11" s="213"/>
      <c r="F11" s="213"/>
    </row>
    <row r="12" spans="1:2" ht="26.25" customHeight="1" thickBot="1" thickTop="1">
      <c r="A12" s="81" t="s">
        <v>50</v>
      </c>
      <c r="B12" s="82">
        <f>SUM(B10:B11)</f>
        <v>12201644</v>
      </c>
    </row>
    <row r="13" ht="13.5" thickTop="1"/>
  </sheetData>
  <sheetProtection/>
  <mergeCells count="2">
    <mergeCell ref="A4:B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view="pageBreakPreview" zoomScale="60" zoomScalePageLayoutView="0" workbookViewId="0" topLeftCell="A1">
      <selection activeCell="I6" sqref="I6"/>
    </sheetView>
  </sheetViews>
  <sheetFormatPr defaultColWidth="9.140625" defaultRowHeight="15"/>
  <cols>
    <col min="1" max="1" width="4.421875" style="119" customWidth="1"/>
    <col min="2" max="2" width="55.140625" style="122" customWidth="1"/>
    <col min="3" max="3" width="21.57421875" style="119" customWidth="1"/>
    <col min="4" max="4" width="4.421875" style="119" customWidth="1"/>
    <col min="5" max="5" width="61.28125" style="122" bestFit="1" customWidth="1"/>
    <col min="6" max="6" width="23.421875" style="122" customWidth="1"/>
    <col min="7" max="7" width="13.00390625" style="122" customWidth="1"/>
    <col min="8" max="16384" width="9.140625" style="122" customWidth="1"/>
  </cols>
  <sheetData>
    <row r="1" spans="1:6" ht="15.75">
      <c r="A1" s="7" t="s">
        <v>16</v>
      </c>
      <c r="B1" s="117"/>
      <c r="C1" s="118"/>
      <c r="D1" s="118"/>
      <c r="E1" s="120"/>
      <c r="F1" s="121" t="s">
        <v>94</v>
      </c>
    </row>
    <row r="2" spans="1:6" ht="12.75">
      <c r="A2" s="120"/>
      <c r="B2" s="119"/>
      <c r="C2" s="120"/>
      <c r="D2" s="120"/>
      <c r="E2" s="120"/>
      <c r="F2" s="123"/>
    </row>
    <row r="3" spans="1:6" ht="18.75">
      <c r="A3" s="122"/>
      <c r="B3" s="242" t="s">
        <v>127</v>
      </c>
      <c r="C3" s="242"/>
      <c r="D3" s="242"/>
      <c r="E3" s="242"/>
      <c r="F3" s="242"/>
    </row>
    <row r="4" spans="1:6" ht="12.75">
      <c r="A4" s="122"/>
      <c r="B4" s="243" t="s">
        <v>74</v>
      </c>
      <c r="C4" s="243"/>
      <c r="D4" s="243"/>
      <c r="E4" s="243"/>
      <c r="F4" s="243"/>
    </row>
    <row r="5" spans="2:5" ht="13.5" thickBot="1">
      <c r="B5" s="119"/>
      <c r="E5" s="120"/>
    </row>
    <row r="6" spans="1:6" s="127" customFormat="1" ht="52.5" customHeight="1" thickBot="1" thickTop="1">
      <c r="A6" s="125"/>
      <c r="B6" s="124" t="s">
        <v>76</v>
      </c>
      <c r="C6" s="125" t="s">
        <v>128</v>
      </c>
      <c r="D6" s="125"/>
      <c r="E6" s="124" t="s">
        <v>75</v>
      </c>
      <c r="F6" s="126" t="s">
        <v>129</v>
      </c>
    </row>
    <row r="7" spans="1:6" s="128" customFormat="1" ht="21.75" customHeight="1" thickTop="1">
      <c r="A7" s="161"/>
      <c r="B7" s="162" t="s">
        <v>78</v>
      </c>
      <c r="C7" s="163">
        <f>60627412-8356000-8356000</f>
        <v>43915412</v>
      </c>
      <c r="D7" s="163"/>
      <c r="E7" s="162" t="s">
        <v>1</v>
      </c>
      <c r="F7" s="164">
        <v>280000</v>
      </c>
    </row>
    <row r="8" spans="1:6" ht="21.75" customHeight="1">
      <c r="A8" s="165"/>
      <c r="B8" s="129"/>
      <c r="C8" s="130"/>
      <c r="D8" s="130"/>
      <c r="E8" s="129" t="s">
        <v>77</v>
      </c>
      <c r="F8" s="166">
        <v>140692</v>
      </c>
    </row>
    <row r="9" spans="1:6" s="133" customFormat="1" ht="21.75" customHeight="1">
      <c r="A9" s="167"/>
      <c r="B9" s="131"/>
      <c r="C9" s="132"/>
      <c r="D9" s="132"/>
      <c r="E9" s="131" t="s">
        <v>79</v>
      </c>
      <c r="F9" s="168">
        <v>38009864</v>
      </c>
    </row>
    <row r="10" spans="1:6" s="133" customFormat="1" ht="21.75" customHeight="1">
      <c r="A10" s="167"/>
      <c r="B10" s="131"/>
      <c r="C10" s="132"/>
      <c r="D10" s="132"/>
      <c r="E10" s="135" t="s">
        <v>95</v>
      </c>
      <c r="F10" s="168">
        <v>8283212</v>
      </c>
    </row>
    <row r="11" spans="1:6" s="133" customFormat="1" ht="21.75" customHeight="1">
      <c r="A11" s="167"/>
      <c r="B11" s="134"/>
      <c r="C11" s="132"/>
      <c r="D11" s="132"/>
      <c r="E11" s="134" t="s">
        <v>112</v>
      </c>
      <c r="F11" s="168">
        <v>12201644</v>
      </c>
    </row>
    <row r="12" spans="1:7" s="139" customFormat="1" ht="23.25" customHeight="1">
      <c r="A12" s="169" t="s">
        <v>51</v>
      </c>
      <c r="B12" s="136" t="s">
        <v>81</v>
      </c>
      <c r="C12" s="137">
        <f>SUM(C7:C11)</f>
        <v>43915412</v>
      </c>
      <c r="D12" s="137" t="s">
        <v>51</v>
      </c>
      <c r="E12" s="136" t="s">
        <v>80</v>
      </c>
      <c r="F12" s="170">
        <f>SUM(F7:F11)</f>
        <v>58915412</v>
      </c>
      <c r="G12" s="138"/>
    </row>
    <row r="13" spans="1:6" s="133" customFormat="1" ht="25.5" customHeight="1">
      <c r="A13" s="171"/>
      <c r="B13" s="134" t="s">
        <v>84</v>
      </c>
      <c r="C13" s="142">
        <v>0</v>
      </c>
      <c r="D13" s="140"/>
      <c r="E13" s="134" t="s">
        <v>82</v>
      </c>
      <c r="F13" s="216">
        <v>0</v>
      </c>
    </row>
    <row r="14" spans="1:6" s="133" customFormat="1" ht="21.75" customHeight="1">
      <c r="A14" s="172"/>
      <c r="B14" s="134"/>
      <c r="C14" s="141"/>
      <c r="D14" s="141"/>
      <c r="E14" s="134" t="s">
        <v>83</v>
      </c>
      <c r="F14" s="216">
        <v>0</v>
      </c>
    </row>
    <row r="15" spans="1:6" s="133" customFormat="1" ht="21.75" customHeight="1">
      <c r="A15" s="173"/>
      <c r="B15" s="131"/>
      <c r="C15" s="143"/>
      <c r="D15" s="143"/>
      <c r="E15" s="134" t="s">
        <v>85</v>
      </c>
      <c r="F15" s="216">
        <v>0</v>
      </c>
    </row>
    <row r="16" spans="1:7" s="145" customFormat="1" ht="23.25" customHeight="1">
      <c r="A16" s="169" t="s">
        <v>52</v>
      </c>
      <c r="B16" s="136" t="s">
        <v>87</v>
      </c>
      <c r="C16" s="183">
        <v>0</v>
      </c>
      <c r="D16" s="137" t="s">
        <v>52</v>
      </c>
      <c r="E16" s="136" t="s">
        <v>86</v>
      </c>
      <c r="F16" s="182">
        <f>SUM(F13:F15)</f>
        <v>0</v>
      </c>
      <c r="G16" s="144"/>
    </row>
    <row r="17" spans="1:7" s="145" customFormat="1" ht="23.25" customHeight="1">
      <c r="A17" s="169"/>
      <c r="B17" s="136" t="s">
        <v>96</v>
      </c>
      <c r="C17" s="137">
        <f>+C16+C12</f>
        <v>43915412</v>
      </c>
      <c r="D17" s="137"/>
      <c r="E17" s="136" t="s">
        <v>97</v>
      </c>
      <c r="F17" s="170">
        <f>+F16+F12</f>
        <v>58915412</v>
      </c>
      <c r="G17" s="144"/>
    </row>
    <row r="18" spans="1:6" s="133" customFormat="1" ht="23.25" customHeight="1">
      <c r="A18" s="172"/>
      <c r="B18" s="135" t="s">
        <v>100</v>
      </c>
      <c r="C18" s="141">
        <v>15000000</v>
      </c>
      <c r="D18" s="141"/>
      <c r="E18" s="146"/>
      <c r="F18" s="174"/>
    </row>
    <row r="19" spans="1:7" s="145" customFormat="1" ht="23.25" customHeight="1" thickBot="1">
      <c r="A19" s="169" t="s">
        <v>53</v>
      </c>
      <c r="B19" s="136" t="s">
        <v>89</v>
      </c>
      <c r="C19" s="137">
        <f>SUM(C18)</f>
        <v>15000000</v>
      </c>
      <c r="D19" s="137" t="s">
        <v>53</v>
      </c>
      <c r="E19" s="136" t="s">
        <v>88</v>
      </c>
      <c r="F19" s="182">
        <v>0</v>
      </c>
      <c r="G19" s="144"/>
    </row>
    <row r="20" spans="1:7" s="145" customFormat="1" ht="23.25" customHeight="1" thickBot="1" thickTop="1">
      <c r="A20" s="175"/>
      <c r="B20" s="147" t="s">
        <v>98</v>
      </c>
      <c r="C20" s="176">
        <f>+C19+C17</f>
        <v>58915412</v>
      </c>
      <c r="D20" s="176"/>
      <c r="E20" s="147" t="s">
        <v>99</v>
      </c>
      <c r="F20" s="177">
        <f>+F17+F19</f>
        <v>58915412</v>
      </c>
      <c r="G20" s="144"/>
    </row>
    <row r="21" ht="19.5" customHeight="1" thickTop="1">
      <c r="F21" s="119"/>
    </row>
    <row r="22" spans="1:6" ht="19.5" customHeight="1">
      <c r="A22" s="149"/>
      <c r="B22" s="148" t="s">
        <v>90</v>
      </c>
      <c r="C22" s="150">
        <f>+C12+C18-F12</f>
        <v>0</v>
      </c>
      <c r="D22" s="149"/>
      <c r="E22" s="148"/>
      <c r="F22" s="149"/>
    </row>
    <row r="23" spans="1:6" ht="19.5" customHeight="1">
      <c r="A23" s="149"/>
      <c r="B23" s="148" t="s">
        <v>91</v>
      </c>
      <c r="C23" s="150">
        <v>0</v>
      </c>
      <c r="D23" s="149"/>
      <c r="E23" s="148"/>
      <c r="F23" s="149"/>
    </row>
    <row r="24" spans="1:7" ht="19.5" customHeight="1">
      <c r="A24" s="150"/>
      <c r="B24" s="148" t="s">
        <v>92</v>
      </c>
      <c r="C24" s="150">
        <f>SUM(C22:C23)</f>
        <v>0</v>
      </c>
      <c r="D24" s="150"/>
      <c r="E24" s="178"/>
      <c r="F24" s="179"/>
      <c r="G24" s="180"/>
    </row>
    <row r="25" spans="1:7" ht="15">
      <c r="A25" s="151"/>
      <c r="C25" s="151"/>
      <c r="D25" s="151"/>
      <c r="E25" s="181"/>
      <c r="F25" s="179"/>
      <c r="G25" s="180"/>
    </row>
    <row r="26" spans="5:7" ht="12.75">
      <c r="E26" s="180"/>
      <c r="F26" s="180"/>
      <c r="G26" s="180"/>
    </row>
    <row r="27" spans="5:7" ht="12.75">
      <c r="E27" s="180"/>
      <c r="F27" s="180"/>
      <c r="G27" s="180"/>
    </row>
  </sheetData>
  <sheetProtection/>
  <mergeCells count="2">
    <mergeCell ref="B3:F3"/>
    <mergeCell ref="B4:F4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I26"/>
  <sheetViews>
    <sheetView view="pageBreakPreview" zoomScale="60" workbookViewId="0" topLeftCell="A1">
      <selection activeCell="P22" sqref="P22"/>
    </sheetView>
  </sheetViews>
  <sheetFormatPr defaultColWidth="9.140625" defaultRowHeight="15"/>
  <cols>
    <col min="1" max="1" width="49.421875" style="87" bestFit="1" customWidth="1"/>
    <col min="2" max="2" width="10.8515625" style="87" bestFit="1" customWidth="1"/>
    <col min="3" max="3" width="12.00390625" style="87" bestFit="1" customWidth="1"/>
    <col min="4" max="4" width="12.00390625" style="87" customWidth="1"/>
    <col min="5" max="5" width="12.421875" style="87" customWidth="1"/>
    <col min="6" max="12" width="11.28125" style="87" bestFit="1" customWidth="1"/>
    <col min="13" max="13" width="12.28125" style="87" customWidth="1"/>
    <col min="14" max="14" width="12.8515625" style="87" bestFit="1" customWidth="1"/>
    <col min="15" max="16" width="16.421875" style="87" bestFit="1" customWidth="1"/>
    <col min="17" max="17" width="15.421875" style="87" bestFit="1" customWidth="1"/>
    <col min="18" max="16384" width="9.140625" style="87" customWidth="1"/>
  </cols>
  <sheetData>
    <row r="1" spans="1:14" ht="15">
      <c r="A1" s="7" t="s">
        <v>16</v>
      </c>
      <c r="M1" s="89"/>
      <c r="N1" s="89" t="s">
        <v>72</v>
      </c>
    </row>
    <row r="2" spans="1:14" ht="15">
      <c r="A2" s="88"/>
      <c r="L2" s="89"/>
      <c r="M2" s="89"/>
      <c r="N2" s="89"/>
    </row>
    <row r="3" spans="1:14" ht="15">
      <c r="A3" s="88"/>
      <c r="L3" s="89"/>
      <c r="M3" s="89"/>
      <c r="N3" s="89"/>
    </row>
    <row r="4" spans="1:139" ht="15">
      <c r="A4" s="244" t="s">
        <v>130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</row>
    <row r="5" spans="1:139" ht="15">
      <c r="A5" s="245" t="s">
        <v>17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</row>
    <row r="6" spans="1:14" ht="15.75" thickBo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111"/>
      <c r="N6" s="111"/>
    </row>
    <row r="7" spans="1:14" s="95" customFormat="1" ht="24.75" customHeight="1" thickBot="1" thickTop="1">
      <c r="A7" s="92" t="s">
        <v>68</v>
      </c>
      <c r="B7" s="93" t="s">
        <v>51</v>
      </c>
      <c r="C7" s="93" t="s">
        <v>52</v>
      </c>
      <c r="D7" s="93" t="s">
        <v>53</v>
      </c>
      <c r="E7" s="93" t="s">
        <v>54</v>
      </c>
      <c r="F7" s="93" t="s">
        <v>55</v>
      </c>
      <c r="G7" s="93" t="s">
        <v>56</v>
      </c>
      <c r="H7" s="93" t="s">
        <v>57</v>
      </c>
      <c r="I7" s="93" t="s">
        <v>58</v>
      </c>
      <c r="J7" s="93" t="s">
        <v>59</v>
      </c>
      <c r="K7" s="93" t="s">
        <v>60</v>
      </c>
      <c r="L7" s="93" t="s">
        <v>61</v>
      </c>
      <c r="M7" s="93" t="s">
        <v>62</v>
      </c>
      <c r="N7" s="94" t="s">
        <v>63</v>
      </c>
    </row>
    <row r="8" spans="1:14" ht="24.75" customHeight="1" thickTop="1">
      <c r="A8" s="96" t="s">
        <v>38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</row>
    <row r="9" spans="1:14" ht="24.75" customHeight="1">
      <c r="A9" s="100" t="s">
        <v>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101"/>
    </row>
    <row r="10" spans="1:16" ht="24.75" customHeight="1">
      <c r="A10" s="100" t="s">
        <v>18</v>
      </c>
      <c r="B10" s="86"/>
      <c r="C10" s="86">
        <f>3581476+3581476+7041475+7041475</f>
        <v>21245902</v>
      </c>
      <c r="D10" s="86">
        <f>3581476+7041475-8356000</f>
        <v>2266951</v>
      </c>
      <c r="E10" s="86">
        <f>10622951-8356000</f>
        <v>2266951</v>
      </c>
      <c r="F10" s="86">
        <f aca="true" t="shared" si="0" ref="F10:M10">764292+1502660-1</f>
        <v>2266951</v>
      </c>
      <c r="G10" s="86">
        <f t="shared" si="0"/>
        <v>2266951</v>
      </c>
      <c r="H10" s="86">
        <f t="shared" si="0"/>
        <v>2266951</v>
      </c>
      <c r="I10" s="86">
        <f t="shared" si="0"/>
        <v>2266951</v>
      </c>
      <c r="J10" s="86">
        <f t="shared" si="0"/>
        <v>2266951</v>
      </c>
      <c r="K10" s="86">
        <f t="shared" si="0"/>
        <v>2266951</v>
      </c>
      <c r="L10" s="86">
        <f t="shared" si="0"/>
        <v>2266951</v>
      </c>
      <c r="M10" s="86">
        <f t="shared" si="0"/>
        <v>2266951</v>
      </c>
      <c r="N10" s="101">
        <f>SUM(B10:M10)</f>
        <v>43915412</v>
      </c>
      <c r="P10" s="217"/>
    </row>
    <row r="11" spans="1:14" ht="24.75" customHeight="1">
      <c r="A11" s="100" t="s">
        <v>67</v>
      </c>
      <c r="B11" s="86">
        <f>8356000+162000+1091876</f>
        <v>9609876</v>
      </c>
      <c r="C11" s="86">
        <v>1091876</v>
      </c>
      <c r="D11" s="86"/>
      <c r="E11" s="86">
        <v>4298248</v>
      </c>
      <c r="F11" s="86"/>
      <c r="G11" s="86"/>
      <c r="H11" s="86"/>
      <c r="I11" s="86"/>
      <c r="J11" s="86"/>
      <c r="K11" s="86"/>
      <c r="L11" s="86"/>
      <c r="M11" s="86"/>
      <c r="N11" s="101">
        <f>SUM(B11:M11)</f>
        <v>15000000</v>
      </c>
    </row>
    <row r="12" spans="1:14" s="105" customFormat="1" ht="24.75" customHeight="1">
      <c r="A12" s="102" t="s">
        <v>64</v>
      </c>
      <c r="B12" s="103">
        <f aca="true" t="shared" si="1" ref="B12:N12">SUM(B9:B11)</f>
        <v>9609876</v>
      </c>
      <c r="C12" s="103">
        <f t="shared" si="1"/>
        <v>22337778</v>
      </c>
      <c r="D12" s="103">
        <f t="shared" si="1"/>
        <v>2266951</v>
      </c>
      <c r="E12" s="103">
        <f t="shared" si="1"/>
        <v>6565199</v>
      </c>
      <c r="F12" s="103">
        <f t="shared" si="1"/>
        <v>2266951</v>
      </c>
      <c r="G12" s="103">
        <f t="shared" si="1"/>
        <v>2266951</v>
      </c>
      <c r="H12" s="103">
        <f t="shared" si="1"/>
        <v>2266951</v>
      </c>
      <c r="I12" s="103">
        <f t="shared" si="1"/>
        <v>2266951</v>
      </c>
      <c r="J12" s="103">
        <f t="shared" si="1"/>
        <v>2266951</v>
      </c>
      <c r="K12" s="103">
        <f t="shared" si="1"/>
        <v>2266951</v>
      </c>
      <c r="L12" s="103">
        <f t="shared" si="1"/>
        <v>2266951</v>
      </c>
      <c r="M12" s="103">
        <f t="shared" si="1"/>
        <v>2266951</v>
      </c>
      <c r="N12" s="104">
        <f t="shared" si="1"/>
        <v>58915412</v>
      </c>
    </row>
    <row r="13" spans="1:14" ht="24.75" customHeight="1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  <c r="N13" s="101"/>
    </row>
    <row r="14" spans="1:14" ht="24.75" customHeight="1">
      <c r="A14" s="109" t="s">
        <v>37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  <c r="N14" s="101"/>
    </row>
    <row r="15" spans="1:14" ht="24.75" customHeight="1">
      <c r="A15" s="24" t="s">
        <v>1</v>
      </c>
      <c r="B15" s="86"/>
      <c r="C15" s="86"/>
      <c r="D15" s="86"/>
      <c r="E15" s="86"/>
      <c r="F15" s="86"/>
      <c r="G15" s="86">
        <v>140000</v>
      </c>
      <c r="H15" s="86"/>
      <c r="I15" s="86"/>
      <c r="J15" s="86"/>
      <c r="K15" s="86"/>
      <c r="L15" s="86"/>
      <c r="M15" s="86">
        <v>140000</v>
      </c>
      <c r="N15" s="101">
        <f>SUM(B15:M15)</f>
        <v>280000</v>
      </c>
    </row>
    <row r="16" spans="1:14" ht="24.75" customHeight="1">
      <c r="A16" s="24" t="s">
        <v>25</v>
      </c>
      <c r="B16" s="86">
        <v>23202</v>
      </c>
      <c r="C16" s="86"/>
      <c r="D16" s="86"/>
      <c r="E16" s="86"/>
      <c r="F16" s="86"/>
      <c r="G16" s="86"/>
      <c r="H16" s="86">
        <v>58745</v>
      </c>
      <c r="I16" s="86"/>
      <c r="J16" s="86"/>
      <c r="K16" s="86"/>
      <c r="L16" s="86"/>
      <c r="M16" s="86">
        <v>58745</v>
      </c>
      <c r="N16" s="101">
        <f>SUM(B16:M16)</f>
        <v>140692</v>
      </c>
    </row>
    <row r="17" spans="1:18" ht="24.75" customHeight="1">
      <c r="A17" s="24" t="s">
        <v>3</v>
      </c>
      <c r="B17" s="86">
        <f>8356000+162000+1091876</f>
        <v>9609876</v>
      </c>
      <c r="C17" s="86">
        <v>9609876</v>
      </c>
      <c r="D17" s="86">
        <f>9609876+75000-8356000</f>
        <v>1328876</v>
      </c>
      <c r="E17" s="86">
        <f>9609876+15000-8356000</f>
        <v>1268876</v>
      </c>
      <c r="F17" s="86">
        <f>162000+1091876</f>
        <v>1253876</v>
      </c>
      <c r="G17" s="86">
        <f>162000+1091876+1000000+37800+75000</f>
        <v>2366676</v>
      </c>
      <c r="H17" s="86">
        <f>162000+1091876+1300000</f>
        <v>2553876</v>
      </c>
      <c r="I17" s="86">
        <f>162000+1091876+1200000</f>
        <v>2453876</v>
      </c>
      <c r="J17" s="86">
        <f>162000+1091876+15000+75000</f>
        <v>1343876</v>
      </c>
      <c r="K17" s="86">
        <f>162000+1091876</f>
        <v>1253876</v>
      </c>
      <c r="L17" s="86">
        <v>1253876</v>
      </c>
      <c r="M17" s="86">
        <f>1253876+37800+75000+2345752</f>
        <v>3712428</v>
      </c>
      <c r="N17" s="101">
        <f>SUM(B17:M17)</f>
        <v>38009864</v>
      </c>
      <c r="O17" s="217"/>
      <c r="P17" s="217"/>
      <c r="Q17" s="217"/>
      <c r="R17" s="217"/>
    </row>
    <row r="18" spans="1:18" ht="24.75" customHeight="1">
      <c r="A18" s="24" t="s">
        <v>26</v>
      </c>
      <c r="B18" s="86"/>
      <c r="C18" s="86">
        <f>690267+690268</f>
        <v>1380535</v>
      </c>
      <c r="D18" s="86">
        <v>690268</v>
      </c>
      <c r="E18" s="86">
        <v>690268</v>
      </c>
      <c r="F18" s="86">
        <v>690268</v>
      </c>
      <c r="G18" s="86">
        <v>690268</v>
      </c>
      <c r="H18" s="86">
        <v>690268</v>
      </c>
      <c r="I18" s="86">
        <v>690268</v>
      </c>
      <c r="J18" s="86">
        <v>690267</v>
      </c>
      <c r="K18" s="86">
        <v>690267</v>
      </c>
      <c r="L18" s="86">
        <v>690267</v>
      </c>
      <c r="M18" s="86">
        <v>690268</v>
      </c>
      <c r="N18" s="101">
        <f>SUM(B18:M18)</f>
        <v>8283212</v>
      </c>
      <c r="O18" s="217"/>
      <c r="P18" s="217"/>
      <c r="Q18" s="217"/>
      <c r="R18" s="217"/>
    </row>
    <row r="19" spans="1:18" ht="24.75" customHeight="1" thickBot="1">
      <c r="A19" s="112" t="s">
        <v>13</v>
      </c>
      <c r="B19" s="113"/>
      <c r="C19" s="113"/>
      <c r="D19" s="113"/>
      <c r="E19" s="113"/>
      <c r="F19" s="113"/>
      <c r="G19" s="113">
        <v>4000000</v>
      </c>
      <c r="H19" s="113"/>
      <c r="I19" s="113"/>
      <c r="J19" s="113"/>
      <c r="K19" s="113"/>
      <c r="L19" s="113"/>
      <c r="M19" s="113">
        <v>8201644</v>
      </c>
      <c r="N19" s="110">
        <f>SUM(B19:M19)</f>
        <v>12201644</v>
      </c>
      <c r="O19" s="217"/>
      <c r="P19" s="217"/>
      <c r="Q19" s="217"/>
      <c r="R19" s="217"/>
    </row>
    <row r="20" spans="1:14" ht="24.75" customHeight="1" thickBot="1" thickTop="1">
      <c r="A20" s="114" t="s">
        <v>65</v>
      </c>
      <c r="B20" s="115">
        <f>SUM(B15:B19)</f>
        <v>9633078</v>
      </c>
      <c r="C20" s="115">
        <f aca="true" t="shared" si="2" ref="C20:N20">SUM(C15:C19)</f>
        <v>10990411</v>
      </c>
      <c r="D20" s="115">
        <f t="shared" si="2"/>
        <v>2019144</v>
      </c>
      <c r="E20" s="115">
        <f t="shared" si="2"/>
        <v>1959144</v>
      </c>
      <c r="F20" s="115">
        <f t="shared" si="2"/>
        <v>1944144</v>
      </c>
      <c r="G20" s="115">
        <f t="shared" si="2"/>
        <v>7196944</v>
      </c>
      <c r="H20" s="115">
        <f t="shared" si="2"/>
        <v>3302889</v>
      </c>
      <c r="I20" s="115">
        <f t="shared" si="2"/>
        <v>3144144</v>
      </c>
      <c r="J20" s="115">
        <f t="shared" si="2"/>
        <v>2034143</v>
      </c>
      <c r="K20" s="115">
        <f t="shared" si="2"/>
        <v>1944143</v>
      </c>
      <c r="L20" s="115">
        <f t="shared" si="2"/>
        <v>1944143</v>
      </c>
      <c r="M20" s="115">
        <f t="shared" si="2"/>
        <v>12803085</v>
      </c>
      <c r="N20" s="116">
        <f t="shared" si="2"/>
        <v>58915412</v>
      </c>
    </row>
    <row r="21" spans="1:14" ht="15.75" thickTop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</row>
    <row r="22" spans="2:14" ht="1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2:14" ht="1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6" spans="2:14" ht="1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</sheetData>
  <sheetProtection/>
  <mergeCells count="2">
    <mergeCell ref="A4:N4"/>
    <mergeCell ref="A5:N5"/>
  </mergeCells>
  <printOptions horizontalCentered="1"/>
  <pageMargins left="0.5905511811023623" right="0.2362204724409449" top="0.7480314960629921" bottom="0.31496062992125984" header="0.2755905511811024" footer="0.31496062992125984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62.28125" style="184" customWidth="1"/>
    <col min="2" max="4" width="16.57421875" style="185" customWidth="1"/>
    <col min="5" max="16384" width="9.140625" style="184" customWidth="1"/>
  </cols>
  <sheetData>
    <row r="1" spans="1:4" ht="15.75">
      <c r="A1" s="7" t="s">
        <v>16</v>
      </c>
      <c r="B1" s="123"/>
      <c r="C1" s="123"/>
      <c r="D1" s="121" t="s">
        <v>114</v>
      </c>
    </row>
    <row r="2" spans="2:4" ht="12.75">
      <c r="B2" s="123"/>
      <c r="C2" s="123"/>
      <c r="D2" s="123"/>
    </row>
    <row r="4" spans="1:4" ht="18.75">
      <c r="A4" s="247" t="s">
        <v>132</v>
      </c>
      <c r="B4" s="247"/>
      <c r="C4" s="247"/>
      <c r="D4" s="247"/>
    </row>
    <row r="5" spans="1:4" ht="18.75">
      <c r="A5" s="248" t="s">
        <v>101</v>
      </c>
      <c r="B5" s="248"/>
      <c r="C5" s="248"/>
      <c r="D5" s="248"/>
    </row>
    <row r="6" spans="1:4" ht="19.5" thickBot="1">
      <c r="A6" s="246"/>
      <c r="B6" s="246"/>
      <c r="C6" s="186"/>
      <c r="D6" s="186"/>
    </row>
    <row r="7" spans="1:4" ht="36.75" customHeight="1" thickBot="1" thickTop="1">
      <c r="A7" s="187" t="s">
        <v>102</v>
      </c>
      <c r="B7" s="188" t="s">
        <v>111</v>
      </c>
      <c r="C7" s="188" t="s">
        <v>117</v>
      </c>
      <c r="D7" s="189" t="s">
        <v>131</v>
      </c>
    </row>
    <row r="8" spans="1:4" s="190" customFormat="1" ht="24" customHeight="1" thickTop="1">
      <c r="A8" s="218" t="s">
        <v>115</v>
      </c>
      <c r="B8" s="198">
        <v>27500000</v>
      </c>
      <c r="C8" s="198">
        <v>28000000</v>
      </c>
      <c r="D8" s="219">
        <v>28500000</v>
      </c>
    </row>
    <row r="9" spans="1:4" ht="24" customHeight="1">
      <c r="A9" s="220" t="s">
        <v>103</v>
      </c>
      <c r="B9" s="191">
        <f>SUM(B8:B8)</f>
        <v>27500000</v>
      </c>
      <c r="C9" s="191">
        <f>SUM(C8:C8)</f>
        <v>28000000</v>
      </c>
      <c r="D9" s="221">
        <f>SUM(D8:D8)</f>
        <v>28500000</v>
      </c>
    </row>
    <row r="10" spans="1:4" s="190" customFormat="1" ht="24" customHeight="1" thickBot="1">
      <c r="A10" s="222" t="s">
        <v>89</v>
      </c>
      <c r="B10" s="192">
        <v>6300000</v>
      </c>
      <c r="C10" s="192">
        <v>6400000</v>
      </c>
      <c r="D10" s="223">
        <v>6400000</v>
      </c>
    </row>
    <row r="11" spans="1:4" ht="24" customHeight="1" thickBot="1" thickTop="1">
      <c r="A11" s="224" t="s">
        <v>104</v>
      </c>
      <c r="B11" s="193">
        <f>SUM(B9:B10)</f>
        <v>33800000</v>
      </c>
      <c r="C11" s="193">
        <f>SUM(C9:C10)</f>
        <v>34400000</v>
      </c>
      <c r="D11" s="194">
        <f>SUM(D9:D10)</f>
        <v>34900000</v>
      </c>
    </row>
    <row r="12" spans="1:4" ht="14.25" thickBot="1" thickTop="1">
      <c r="A12" s="195"/>
      <c r="B12" s="196"/>
      <c r="C12" s="196"/>
      <c r="D12" s="196"/>
    </row>
    <row r="13" spans="1:4" ht="38.25" customHeight="1" thickBot="1" thickTop="1">
      <c r="A13" s="187" t="s">
        <v>116</v>
      </c>
      <c r="B13" s="188" t="s">
        <v>111</v>
      </c>
      <c r="C13" s="188" t="s">
        <v>117</v>
      </c>
      <c r="D13" s="189" t="s">
        <v>131</v>
      </c>
    </row>
    <row r="14" spans="1:4" ht="24.75" customHeight="1" thickTop="1">
      <c r="A14" s="199" t="s">
        <v>105</v>
      </c>
      <c r="B14" s="206">
        <v>280000</v>
      </c>
      <c r="C14" s="206">
        <v>300000</v>
      </c>
      <c r="D14" s="207">
        <v>310000</v>
      </c>
    </row>
    <row r="15" spans="1:4" ht="24.75" customHeight="1">
      <c r="A15" s="200" t="s">
        <v>106</v>
      </c>
      <c r="B15" s="208">
        <v>92512</v>
      </c>
      <c r="C15" s="208">
        <v>99120</v>
      </c>
      <c r="D15" s="209">
        <v>102424</v>
      </c>
    </row>
    <row r="16" spans="1:4" ht="24.75" customHeight="1">
      <c r="A16" s="200" t="s">
        <v>107</v>
      </c>
      <c r="B16" s="208">
        <v>21300000</v>
      </c>
      <c r="C16" s="208">
        <v>21500000</v>
      </c>
      <c r="D16" s="209">
        <v>21800000</v>
      </c>
    </row>
    <row r="17" spans="1:4" ht="24.75" customHeight="1">
      <c r="A17" s="200" t="s">
        <v>26</v>
      </c>
      <c r="B17" s="208">
        <v>8300000</v>
      </c>
      <c r="C17" s="208">
        <v>8500000</v>
      </c>
      <c r="D17" s="209">
        <v>8800000</v>
      </c>
    </row>
    <row r="18" spans="1:4" ht="24.75" customHeight="1">
      <c r="A18" s="201" t="s">
        <v>108</v>
      </c>
      <c r="B18" s="208">
        <v>3827488</v>
      </c>
      <c r="C18" s="208">
        <v>4000880</v>
      </c>
      <c r="D18" s="209">
        <v>3887576</v>
      </c>
    </row>
    <row r="19" spans="1:4" ht="24.75" customHeight="1" thickBot="1">
      <c r="A19" s="202" t="s">
        <v>109</v>
      </c>
      <c r="B19" s="210">
        <f>SUM(B14:B18)</f>
        <v>33800000</v>
      </c>
      <c r="C19" s="210">
        <f>SUM(C14:C18)</f>
        <v>34400000</v>
      </c>
      <c r="D19" s="211">
        <f>SUM(D14:D18)</f>
        <v>34900000</v>
      </c>
    </row>
    <row r="20" spans="1:4" s="185" customFormat="1" ht="24.75" customHeight="1" thickBot="1" thickTop="1">
      <c r="A20" s="203" t="s">
        <v>110</v>
      </c>
      <c r="B20" s="204">
        <f>+B19</f>
        <v>33800000</v>
      </c>
      <c r="C20" s="204">
        <f>+C19</f>
        <v>34400000</v>
      </c>
      <c r="D20" s="205">
        <f>+D19</f>
        <v>34900000</v>
      </c>
    </row>
    <row r="21" spans="3:4" ht="13.5" thickTop="1">
      <c r="C21" s="197"/>
      <c r="D21" s="197"/>
    </row>
    <row r="22" spans="2:3" ht="12.75">
      <c r="B22" s="197"/>
      <c r="C22" s="197"/>
    </row>
    <row r="23" spans="1:4" ht="29.25" customHeight="1">
      <c r="A23" s="249" t="s">
        <v>133</v>
      </c>
      <c r="B23" s="249"/>
      <c r="C23" s="249"/>
      <c r="D23" s="249"/>
    </row>
    <row r="25" ht="12.75">
      <c r="B25" s="197"/>
    </row>
  </sheetData>
  <sheetProtection/>
  <mergeCells count="4">
    <mergeCell ref="A6:B6"/>
    <mergeCell ref="A4:D4"/>
    <mergeCell ref="A5:D5"/>
    <mergeCell ref="A23:D23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Pálinkás Krisztina</cp:lastModifiedBy>
  <cp:lastPrinted>2024-02-08T10:06:33Z</cp:lastPrinted>
  <dcterms:created xsi:type="dcterms:W3CDTF">2015-02-05T20:55:47Z</dcterms:created>
  <dcterms:modified xsi:type="dcterms:W3CDTF">2024-02-08T10:25:59Z</dcterms:modified>
  <cp:category/>
  <cp:version/>
  <cp:contentType/>
  <cp:contentStatus/>
</cp:coreProperties>
</file>