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tabRatio="912" activeTab="4"/>
  </bookViews>
  <sheets>
    <sheet name="1sz.bevétel" sheetId="1" r:id="rId1"/>
    <sheet name="2.sz.kiadás " sheetId="2" r:id="rId2"/>
    <sheet name="3.sz.kiadás részletes" sheetId="3" r:id="rId3"/>
    <sheet name="4.sz. tartalék" sheetId="4" r:id="rId4"/>
    <sheet name="5 .sz.költségvetési mérleg" sheetId="5" r:id="rId5"/>
    <sheet name="6. mérleg" sheetId="6" r:id="rId6"/>
    <sheet name="7. vagyonkimutatás" sheetId="7" r:id="rId7"/>
    <sheet name="8.sz. pénzkészlet vált" sheetId="8" r:id="rId8"/>
    <sheet name="9. maradvány" sheetId="9" r:id="rId9"/>
    <sheet name="10.sz. ei.ütemterv" sheetId="10" r:id="rId10"/>
  </sheets>
  <definedNames>
    <definedName name="_xlnm.Print_Area" localSheetId="9">'10.sz. ei.ütemterv'!$A$1:$V$38</definedName>
    <definedName name="_xlnm.Print_Area" localSheetId="3">'4.sz. tartalék'!$A$1:$F$22</definedName>
  </definedNames>
  <calcPr fullCalcOnLoad="1"/>
</workbook>
</file>

<file path=xl/sharedStrings.xml><?xml version="1.0" encoding="utf-8"?>
<sst xmlns="http://schemas.openxmlformats.org/spreadsheetml/2006/main" count="398" uniqueCount="229">
  <si>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</si>
  <si>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</si>
  <si>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</si>
  <si>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</si>
  <si>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</si>
  <si>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</si>
  <si>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</si>
  <si>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</si>
  <si>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</si>
  <si>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Működési bevételek</t>
  </si>
  <si>
    <t>Megnevezés</t>
  </si>
  <si>
    <t>Tagönkormányzatok tartalék összege</t>
  </si>
  <si>
    <t>Összesen</t>
  </si>
  <si>
    <t>Általános tartalék</t>
  </si>
  <si>
    <t xml:space="preserve">   - légi-és földi szúnyoggyérítés</t>
  </si>
  <si>
    <t xml:space="preserve">   - üzemeltetési anyagok </t>
  </si>
  <si>
    <t>Dunakeszi Kistérség Társulása</t>
  </si>
  <si>
    <t>1.sz. melléklet</t>
  </si>
  <si>
    <t>(Adatok: forintban)</t>
  </si>
  <si>
    <t>Egyéb működési célú támogatások bevételei ÁH belülről</t>
  </si>
  <si>
    <t xml:space="preserve">   - Dunakeszi tagi hozzájárulás (42.870 fő)</t>
  </si>
  <si>
    <t xml:space="preserve">   - Göd tagi hozzájárulás (21.195 fő)</t>
  </si>
  <si>
    <t xml:space="preserve">  - Állategészségügyi feladatok ellátásához hozzájárulás -  Dunakeszi</t>
  </si>
  <si>
    <t xml:space="preserve">  - Állategészségügyi feladatok ellátásához hozzájárulás -  Göd</t>
  </si>
  <si>
    <t xml:space="preserve">  - Orvosi ügyeleti feladatok ellátáshoz hozzájárulás  - Dunakeszi</t>
  </si>
  <si>
    <t xml:space="preserve">  - Orvosi ügyeleti feladatok ellátásához hozzájárulás - Göd</t>
  </si>
  <si>
    <t>Feladat jellege: Kötelező</t>
  </si>
  <si>
    <r>
      <t>Finanszírozási bevételek -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előző évi maradvány</t>
    </r>
  </si>
  <si>
    <t>Munkaadókat terhelő adók, járulékok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</si>
  <si>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</si>
  <si>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</si>
  <si>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</si>
  <si>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</si>
  <si>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BEVÉTELEK</t>
  </si>
  <si>
    <t>BEVÉTELEK ÖSSZESEN</t>
  </si>
  <si>
    <t>MŰKÖDÉSI KIADÁSOK</t>
  </si>
  <si>
    <t>MŰKÖDÉSI KIADÁSOK ÖSSZESEN</t>
  </si>
  <si>
    <t>TARTALÉKOK</t>
  </si>
  <si>
    <t>KÖLTSÉGVETÉSI KIADÁSOK ÖSSZESEN</t>
  </si>
  <si>
    <t>ÉVES LÉTSZÁM ELŐIRÁNYZAT</t>
  </si>
  <si>
    <t>KIADÁSOK</t>
  </si>
  <si>
    <t>BEVÉTELEK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</si>
  <si>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</si>
  <si>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</si>
  <si>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</si>
  <si>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</si>
  <si>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</si>
  <si>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</si>
  <si>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</si>
  <si>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>Háziorvosi ügyeleti ellátás</t>
  </si>
  <si>
    <t xml:space="preserve"> Háziorvosi ügyeleti ellátás</t>
  </si>
  <si>
    <t>KÖLTSÉGVETÉSI KIADÁSOK</t>
  </si>
  <si>
    <t>ÉVES LÉTSZÁMELŐIRÁNYZAT</t>
  </si>
  <si>
    <t>3.sz. melléklet</t>
  </si>
  <si>
    <t>ÁLTALÁNOS TARTALÉKOK ÖSSZESEN</t>
  </si>
  <si>
    <t>Bevételek összesen:</t>
  </si>
  <si>
    <t>Kiadások összesen:</t>
  </si>
  <si>
    <t>4.sz. melléklet</t>
  </si>
  <si>
    <t>Finanszírozási bevételek - előző évi maradány</t>
  </si>
  <si>
    <t xml:space="preserve"> Megnevezés</t>
  </si>
  <si>
    <t>KÖLTSÉGVETÉSI BEVÉTELEK ÖSSZESEN</t>
  </si>
  <si>
    <t xml:space="preserve"> - integritás felelős  bér- és járulék költsége</t>
  </si>
  <si>
    <t>Módosított előirányzat</t>
  </si>
  <si>
    <t xml:space="preserve"> - nyári napközis tábor támogatása Göd</t>
  </si>
  <si>
    <t xml:space="preserve"> - nyári napközis tábor támogatása DÓHSZK</t>
  </si>
  <si>
    <t>Módosított</t>
  </si>
  <si>
    <t>I.</t>
  </si>
  <si>
    <t>II.</t>
  </si>
  <si>
    <t>III.</t>
  </si>
  <si>
    <t>IV.</t>
  </si>
  <si>
    <t>VI.</t>
  </si>
  <si>
    <t>Eredeti</t>
  </si>
  <si>
    <t xml:space="preserve">   - reprezentációs kiadások ÁFA</t>
  </si>
  <si>
    <t>2.sz. melléklet</t>
  </si>
  <si>
    <t>5.sz. melléklet</t>
  </si>
  <si>
    <t>(adatok forintban)</t>
  </si>
  <si>
    <t>Bevételi előirányzat-csoport megnevezése</t>
  </si>
  <si>
    <t>Kiadási előirányzat-csoport megnevezése</t>
  </si>
  <si>
    <t>Egyéb működési célú támogatások ÁH belülről</t>
  </si>
  <si>
    <t>Munkaadókat terh. járulékok, szociális hozzájárulási adó</t>
  </si>
  <si>
    <t>Dologi kiadások</t>
  </si>
  <si>
    <t>Egyéb működési célú támogatások államháztartáson belülre</t>
  </si>
  <si>
    <t>Működési általános tartalék</t>
  </si>
  <si>
    <t>Működési költségvetési bevételek összesen</t>
  </si>
  <si>
    <t>Működési költségvetési kiadások  összesen</t>
  </si>
  <si>
    <t>Felhalmozási bevételek</t>
  </si>
  <si>
    <t>Beruházási kiadások</t>
  </si>
  <si>
    <t>Felújítási kiadások</t>
  </si>
  <si>
    <t>Felhalmozási céltartalék</t>
  </si>
  <si>
    <t>Felhalmozási költségvetési bevételek összesen</t>
  </si>
  <si>
    <t>Felhalmozási költségvetési kiadások összesen</t>
  </si>
  <si>
    <t>Költségvetési bevételek összesen  I+II</t>
  </si>
  <si>
    <t>Költségvetési kiadások összesen I+II</t>
  </si>
  <si>
    <t>Előző évi maradvány igénybe vétele működésre</t>
  </si>
  <si>
    <t>Finanszírozási bevételek</t>
  </si>
  <si>
    <t>Finanszírozási kiadások</t>
  </si>
  <si>
    <t>Bevételek összesen  I+II+III</t>
  </si>
  <si>
    <t>Kiadások összesen I+II+III</t>
  </si>
  <si>
    <t>MŰKÖDÉSI KÖLTSÉGVETÉSI EGYENLEG</t>
  </si>
  <si>
    <t>FELHALMOZÁSI KÖLTSÉGVETÉSI EGYENLEG</t>
  </si>
  <si>
    <t>KÖLTSÉGVETÉSI EGYENLEG</t>
  </si>
  <si>
    <t>Teljesítés</t>
  </si>
  <si>
    <t>%</t>
  </si>
  <si>
    <t>Teljeítés</t>
  </si>
  <si>
    <t>Összeg (forintban)</t>
  </si>
  <si>
    <t>Nyitó pénzkészlet</t>
  </si>
  <si>
    <t>Pénzforgalmi bevétel</t>
  </si>
  <si>
    <t>Adott előlegek számla  tárgyidőszaki forgalma összesen</t>
  </si>
  <si>
    <t xml:space="preserve">Más szervezetet megillető bevételek elszámolása számla tárgyidőszaki forgalma </t>
  </si>
  <si>
    <t xml:space="preserve">Letétre, megőrzésre, fedezetkezelésre átvett pénzeszközök, biztosítékok tárgyidőszaki forgalma </t>
  </si>
  <si>
    <t>ZÁRÓ PÉNZKÉSZLET</t>
  </si>
  <si>
    <t>7.sz. melléklet</t>
  </si>
  <si>
    <t>6.sz. melléklet</t>
  </si>
  <si>
    <t>Egyéb működési bevételek</t>
  </si>
  <si>
    <t>Kamatbevétel</t>
  </si>
  <si>
    <t>Dunakeszi Kistérség  Társulása</t>
  </si>
  <si>
    <t>ESZKÖZÖK</t>
  </si>
  <si>
    <t>Előző évi beszámoló záró</t>
  </si>
  <si>
    <t>Tárgy évi beszámoló záró</t>
  </si>
  <si>
    <t>A</t>
  </si>
  <si>
    <t>NEMZETI VAGYONBA TARTOZÓ BEFEKTETETT ESZKÖZÖK</t>
  </si>
  <si>
    <t>I</t>
  </si>
  <si>
    <t>Immateriális javak</t>
  </si>
  <si>
    <t>II</t>
  </si>
  <si>
    <t>Tárgyi eszközök</t>
  </si>
  <si>
    <t>III</t>
  </si>
  <si>
    <t>Befektetett pénzügyi eszközök</t>
  </si>
  <si>
    <t>IV</t>
  </si>
  <si>
    <t>Koncesszióba, vagyonkezelésbe adott eszközök</t>
  </si>
  <si>
    <t>B</t>
  </si>
  <si>
    <t>NEMZETI VAGYONBA TARTOZÓ FORGÓESZKÖZÖK</t>
  </si>
  <si>
    <t>Készletek</t>
  </si>
  <si>
    <t>Értékpapírok</t>
  </si>
  <si>
    <t>C</t>
  </si>
  <si>
    <t>PÉNZESZKÖZÖK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</si>
  <si>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</si>
  <si>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</si>
  <si>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</si>
  <si>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</si>
  <si>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</si>
  <si>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</si>
  <si>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ÖSSZESEN:</t>
  </si>
  <si>
    <t xml:space="preserve"> FORRÁSOK</t>
  </si>
  <si>
    <t>G</t>
  </si>
  <si>
    <t>SAJÁT TŐKE</t>
  </si>
  <si>
    <t>Nemezeti vagyon induláskori értéke</t>
  </si>
  <si>
    <t>Nemzeti vgyon változásai</t>
  </si>
  <si>
    <t>Egyéb eszközök induláskori értéke és változásai</t>
  </si>
  <si>
    <t>Felhalmozott eredmény</t>
  </si>
  <si>
    <t>V</t>
  </si>
  <si>
    <t>Eszközök értékhelyesbítésének forrása</t>
  </si>
  <si>
    <t xml:space="preserve">Mérleg szerinti eredmény </t>
  </si>
  <si>
    <t>H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</si>
  <si>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</si>
  <si>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</si>
  <si>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</si>
  <si>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</si>
  <si>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KINCSTÁRI SZÁMLAVEZETÉSSEL KAPCSOALTOS ELSZÁMOLÁSOK</t>
  </si>
  <si>
    <t>PASSZÍV IDŐBELI ELHATÁROLÁSOK</t>
  </si>
  <si>
    <t>FORRÁSOK ÖSSZESEN</t>
  </si>
  <si>
    <t xml:space="preserve"> MÉRLEG </t>
  </si>
  <si>
    <t>MARADVÁNY-KIMUTATÁS</t>
  </si>
  <si>
    <t>Sorsz.</t>
  </si>
  <si>
    <t>MEGNEVEZÉS</t>
  </si>
  <si>
    <t>Alaptevékenység költségvetési bevételei</t>
  </si>
  <si>
    <t>Alaptevékenység költségvetési kiadásai</t>
  </si>
  <si>
    <t>Alaptevékenység költségvetési egyenlege(1-2)</t>
  </si>
  <si>
    <t>Alaptevékenység finanszírozási bevételei</t>
  </si>
  <si>
    <t>Alaptevékenység finanszírozási egyenlege(3+4)</t>
  </si>
  <si>
    <t>Vállalkozási tevékenység bevételei</t>
  </si>
  <si>
    <t xml:space="preserve">Vállalkozási tevékenység kiadásai </t>
  </si>
  <si>
    <t>Vállalkozási tevékenység egyenlege</t>
  </si>
  <si>
    <t>Összes maradvány</t>
  </si>
  <si>
    <r>
      <t>Költségvetési pénzmaradványt külön jogszabály alapján módosító tétel (</t>
    </r>
    <r>
      <rPr>
        <u val="single"/>
        <sz val="11"/>
        <rFont val="Times New Roman"/>
        <family val="1"/>
      </rPr>
      <t>+</t>
    </r>
    <r>
      <rPr>
        <sz val="11"/>
        <rFont val="Times New Roman"/>
        <family val="1"/>
      </rPr>
      <t>)</t>
    </r>
  </si>
  <si>
    <t>Módosított pénzmaradvány (10-11)</t>
  </si>
  <si>
    <t>A 12. sorból: kötelezettségvállalással terhelt pénzmaradvány</t>
  </si>
  <si>
    <t>A 12. sorból: szabad pénzmaradvány</t>
  </si>
  <si>
    <t>8.sz. melléklet</t>
  </si>
  <si>
    <t>9.sz. melléklet</t>
  </si>
  <si>
    <t>VAGYONKIMUTATÁS</t>
  </si>
  <si>
    <t>Vagyoni értékű jogok</t>
  </si>
  <si>
    <t>Gépek, berendezések, felszerelések</t>
  </si>
  <si>
    <t>Tárgyévi nyitó állomány</t>
  </si>
  <si>
    <t>Növekedés</t>
  </si>
  <si>
    <t>Bruttó érték összesen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</si>
  <si>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</si>
  <si>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</si>
  <si>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</si>
  <si>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</t>
  </si>
  <si>
    <t>Értékcsökkenés összesen</t>
  </si>
  <si>
    <t>Eszközök nettó értéke</t>
  </si>
  <si>
    <t xml:space="preserve"> - ebből pénzforgalom nélküli bevétel</t>
  </si>
  <si>
    <t xml:space="preserve">            - Előző évi maradvány igénybevétele</t>
  </si>
  <si>
    <t xml:space="preserve">DUNAKESZI KISTÉRSÉG TÁRSULÁSA BEVÉTELEINEK TELJESÍTÉSE 2023. év </t>
  </si>
  <si>
    <t>DUNAKESZI KISTÉRSÉG TÁRSULÁSA KIADÁSAINAK TELJESÍTÉSE 2023. év</t>
  </si>
  <si>
    <t>ÁLTALÁNOS TARTALÉKOK ÁLLOMÁNYA 2023. év</t>
  </si>
  <si>
    <t>Módosítás 1sz.</t>
  </si>
  <si>
    <t>Módosítás 2.sz.</t>
  </si>
  <si>
    <t>Módosítás 3.sz.</t>
  </si>
  <si>
    <t>Tartalék állomány 2023.12.31</t>
  </si>
  <si>
    <t xml:space="preserve"> - Dunakeszi, lakosságszám: 43.663 fő</t>
  </si>
  <si>
    <t xml:space="preserve">     2022. évi maradvány</t>
  </si>
  <si>
    <t xml:space="preserve">     nyári táboroztatás támogatása</t>
  </si>
  <si>
    <t xml:space="preserve">     szúnyoggyérítés, kapcsolódó szakértői díj</t>
  </si>
  <si>
    <t xml:space="preserve">    reprezentáció, reprezentációt  terhelő adó </t>
  </si>
  <si>
    <t xml:space="preserve">    orvosi ügyelet</t>
  </si>
  <si>
    <t xml:space="preserve"> - Göd, lakosságszám: 21.998 fő</t>
  </si>
  <si>
    <t xml:space="preserve">   orvosi ügyelet</t>
  </si>
  <si>
    <t>Dunakeszi Kistérség Társulása 2023. évi költségvetési mérlege</t>
  </si>
  <si>
    <t>2023.év</t>
  </si>
  <si>
    <t xml:space="preserve">PÉNZESZKÖZÖK VÁLTOZÁSÁNAK BEMUTATÁSA 2023. év </t>
  </si>
  <si>
    <t>2023. év</t>
  </si>
  <si>
    <t>I.hó</t>
  </si>
  <si>
    <t>II.hó</t>
  </si>
  <si>
    <t>III.hó</t>
  </si>
  <si>
    <t>IV.hó</t>
  </si>
  <si>
    <t>V.hó</t>
  </si>
  <si>
    <t>VI.hó</t>
  </si>
  <si>
    <t>Összesen I-VI. hó</t>
  </si>
  <si>
    <t>VII.hó</t>
  </si>
  <si>
    <t>VIII.hó</t>
  </si>
  <si>
    <t>IX.hó</t>
  </si>
  <si>
    <t>XI.hó</t>
  </si>
  <si>
    <t>X.hó</t>
  </si>
  <si>
    <t>XII.hó</t>
  </si>
  <si>
    <t xml:space="preserve">Előirányzat - felhasználási ütemterv  alakulása 2023. év </t>
  </si>
  <si>
    <t xml:space="preserve">DUNAKESZI KISTÉRSÉG TÁRSULÁSA KÖLTSÉGVETÉSI KIADÁSAINAK TELJESÍTÉSE FELADATONKÉNT 2023. év </t>
  </si>
  <si>
    <t>10.sz. melléklet</t>
  </si>
  <si>
    <t>Csökkenés (selejtezés)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</si>
</sst>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0"/>
      <name val="Arial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0" fillId="0" borderId="0" xfId="0" applyNumberFormat="1" applyBorder="1" applyAlignment="1">
      <alignment/>
    </xf>
    <xf numFmtId="166" fontId="65" fillId="0" borderId="0" xfId="40" applyNumberFormat="1" applyFont="1" applyBorder="1" applyAlignment="1">
      <alignment/>
    </xf>
    <xf numFmtId="0" fontId="69" fillId="0" borderId="0" xfId="0" applyFont="1" applyAlignment="1">
      <alignment/>
    </xf>
    <xf numFmtId="166" fontId="69" fillId="0" borderId="0" xfId="0" applyNumberFormat="1" applyFont="1" applyAlignment="1">
      <alignment/>
    </xf>
    <xf numFmtId="0" fontId="69" fillId="0" borderId="10" xfId="0" applyFont="1" applyBorder="1" applyAlignment="1">
      <alignment/>
    </xf>
    <xf numFmtId="6" fontId="69" fillId="0" borderId="0" xfId="0" applyNumberFormat="1" applyFont="1" applyAlignment="1">
      <alignment/>
    </xf>
    <xf numFmtId="3" fontId="70" fillId="0" borderId="10" xfId="0" applyNumberFormat="1" applyFont="1" applyBorder="1" applyAlignment="1">
      <alignment horizontal="right"/>
    </xf>
    <xf numFmtId="3" fontId="69" fillId="0" borderId="10" xfId="40" applyNumberFormat="1" applyFont="1" applyBorder="1" applyAlignment="1">
      <alignment horizontal="right"/>
    </xf>
    <xf numFmtId="0" fontId="69" fillId="0" borderId="0" xfId="0" applyFont="1" applyAlignment="1">
      <alignment horizontal="right"/>
    </xf>
    <xf numFmtId="3" fontId="69" fillId="0" borderId="10" xfId="0" applyNumberFormat="1" applyFont="1" applyBorder="1" applyAlignment="1">
      <alignment horizontal="right"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3" xfId="0" applyFont="1" applyBorder="1" applyAlignment="1">
      <alignment/>
    </xf>
    <xf numFmtId="3" fontId="70" fillId="0" borderId="13" xfId="0" applyNumberFormat="1" applyFont="1" applyBorder="1" applyAlignment="1">
      <alignment horizontal="right"/>
    </xf>
    <xf numFmtId="0" fontId="6" fillId="0" borderId="12" xfId="0" applyFont="1" applyFill="1" applyBorder="1" applyAlignment="1">
      <alignment/>
    </xf>
    <xf numFmtId="3" fontId="69" fillId="0" borderId="13" xfId="0" applyNumberFormat="1" applyFont="1" applyBorder="1" applyAlignment="1">
      <alignment horizontal="right"/>
    </xf>
    <xf numFmtId="0" fontId="6" fillId="0" borderId="12" xfId="0" applyFont="1" applyFill="1" applyBorder="1" applyAlignment="1" quotePrefix="1">
      <alignment/>
    </xf>
    <xf numFmtId="0" fontId="69" fillId="0" borderId="14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9" fillId="0" borderId="15" xfId="0" applyNumberFormat="1" applyFont="1" applyBorder="1" applyAlignment="1">
      <alignment horizontal="right"/>
    </xf>
    <xf numFmtId="3" fontId="69" fillId="0" borderId="16" xfId="0" applyNumberFormat="1" applyFont="1" applyBorder="1" applyAlignment="1">
      <alignment horizontal="right"/>
    </xf>
    <xf numFmtId="3" fontId="69" fillId="0" borderId="10" xfId="40" applyNumberFormat="1" applyFont="1" applyBorder="1" applyAlignment="1">
      <alignment/>
    </xf>
    <xf numFmtId="3" fontId="70" fillId="0" borderId="10" xfId="40" applyNumberFormat="1" applyFont="1" applyBorder="1" applyAlignment="1">
      <alignment/>
    </xf>
    <xf numFmtId="3" fontId="69" fillId="0" borderId="17" xfId="40" applyNumberFormat="1" applyFont="1" applyBorder="1" applyAlignment="1">
      <alignment/>
    </xf>
    <xf numFmtId="3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3" fontId="69" fillId="0" borderId="0" xfId="40" applyNumberFormat="1" applyFont="1" applyBorder="1" applyAlignment="1">
      <alignment/>
    </xf>
    <xf numFmtId="165" fontId="69" fillId="0" borderId="18" xfId="40" applyFont="1" applyBorder="1" applyAlignment="1">
      <alignment/>
    </xf>
    <xf numFmtId="0" fontId="3" fillId="0" borderId="12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70" fillId="0" borderId="17" xfId="0" applyFont="1" applyBorder="1" applyAlignment="1">
      <alignment/>
    </xf>
    <xf numFmtId="3" fontId="69" fillId="0" borderId="0" xfId="0" applyNumberFormat="1" applyFont="1" applyBorder="1" applyAlignment="1">
      <alignment/>
    </xf>
    <xf numFmtId="165" fontId="69" fillId="0" borderId="19" xfId="40" applyFont="1" applyBorder="1" applyAlignment="1">
      <alignment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14" fontId="3" fillId="0" borderId="18" xfId="58" applyNumberFormat="1" applyFont="1" applyFill="1" applyBorder="1" applyAlignment="1">
      <alignment horizontal="center" vertical="center" wrapText="1"/>
      <protection/>
    </xf>
    <xf numFmtId="3" fontId="11" fillId="0" borderId="10" xfId="57" applyNumberFormat="1" applyFont="1" applyFill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3" fontId="11" fillId="0" borderId="17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20" xfId="57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0" fillId="0" borderId="15" xfId="0" applyFont="1" applyBorder="1" applyAlignment="1">
      <alignment horizontal="center" vertical="center" wrapText="1"/>
    </xf>
    <xf numFmtId="0" fontId="69" fillId="0" borderId="21" xfId="0" applyFont="1" applyBorder="1" applyAlignment="1">
      <alignment/>
    </xf>
    <xf numFmtId="3" fontId="69" fillId="0" borderId="21" xfId="0" applyNumberFormat="1" applyFont="1" applyBorder="1" applyAlignment="1">
      <alignment horizontal="right"/>
    </xf>
    <xf numFmtId="3" fontId="69" fillId="0" borderId="22" xfId="0" applyNumberFormat="1" applyFont="1" applyBorder="1" applyAlignment="1">
      <alignment horizontal="right"/>
    </xf>
    <xf numFmtId="0" fontId="70" fillId="0" borderId="23" xfId="0" applyFont="1" applyBorder="1" applyAlignment="1">
      <alignment/>
    </xf>
    <xf numFmtId="0" fontId="70" fillId="0" borderId="24" xfId="0" applyFont="1" applyBorder="1" applyAlignment="1">
      <alignment/>
    </xf>
    <xf numFmtId="166" fontId="69" fillId="0" borderId="25" xfId="40" applyNumberFormat="1" applyFont="1" applyBorder="1" applyAlignment="1">
      <alignment/>
    </xf>
    <xf numFmtId="0" fontId="73" fillId="0" borderId="0" xfId="0" applyFont="1" applyAlignment="1">
      <alignment/>
    </xf>
    <xf numFmtId="3" fontId="69" fillId="0" borderId="15" xfId="40" applyNumberFormat="1" applyFont="1" applyBorder="1" applyAlignment="1">
      <alignment/>
    </xf>
    <xf numFmtId="3" fontId="70" fillId="0" borderId="19" xfId="40" applyNumberFormat="1" applyFont="1" applyBorder="1" applyAlignment="1">
      <alignment/>
    </xf>
    <xf numFmtId="0" fontId="70" fillId="0" borderId="0" xfId="0" applyFont="1" applyAlignment="1">
      <alignment horizontal="center" vertical="center"/>
    </xf>
    <xf numFmtId="165" fontId="69" fillId="0" borderId="26" xfId="40" applyFont="1" applyBorder="1" applyAlignment="1">
      <alignment/>
    </xf>
    <xf numFmtId="14" fontId="3" fillId="0" borderId="19" xfId="58" applyNumberFormat="1" applyFont="1" applyFill="1" applyBorder="1" applyAlignment="1">
      <alignment horizontal="center" vertical="center" wrapText="1"/>
      <protection/>
    </xf>
    <xf numFmtId="3" fontId="74" fillId="0" borderId="17" xfId="0" applyNumberFormat="1" applyFont="1" applyBorder="1" applyAlignment="1">
      <alignment/>
    </xf>
    <xf numFmtId="3" fontId="73" fillId="0" borderId="17" xfId="40" applyNumberFormat="1" applyFont="1" applyBorder="1" applyAlignment="1">
      <alignment/>
    </xf>
    <xf numFmtId="0" fontId="73" fillId="0" borderId="10" xfId="0" applyFont="1" applyBorder="1" applyAlignment="1">
      <alignment/>
    </xf>
    <xf numFmtId="3" fontId="74" fillId="0" borderId="10" xfId="40" applyNumberFormat="1" applyFont="1" applyBorder="1" applyAlignment="1">
      <alignment/>
    </xf>
    <xf numFmtId="3" fontId="73" fillId="0" borderId="10" xfId="40" applyNumberFormat="1" applyFont="1" applyBorder="1" applyAlignment="1">
      <alignment/>
    </xf>
    <xf numFmtId="3" fontId="73" fillId="0" borderId="20" xfId="40" applyNumberFormat="1" applyFont="1" applyBorder="1" applyAlignment="1">
      <alignment/>
    </xf>
    <xf numFmtId="165" fontId="73" fillId="0" borderId="20" xfId="40" applyFont="1" applyBorder="1" applyAlignment="1">
      <alignment/>
    </xf>
    <xf numFmtId="3" fontId="74" fillId="0" borderId="20" xfId="40" applyNumberFormat="1" applyFont="1" applyBorder="1" applyAlignment="1">
      <alignment/>
    </xf>
    <xf numFmtId="0" fontId="74" fillId="0" borderId="11" xfId="0" applyFont="1" applyBorder="1" applyAlignment="1">
      <alignment/>
    </xf>
    <xf numFmtId="3" fontId="74" fillId="0" borderId="19" xfId="0" applyNumberFormat="1" applyFont="1" applyBorder="1" applyAlignment="1">
      <alignment/>
    </xf>
    <xf numFmtId="3" fontId="70" fillId="0" borderId="15" xfId="0" applyNumberFormat="1" applyFont="1" applyBorder="1" applyAlignment="1">
      <alignment horizontal="center"/>
    </xf>
    <xf numFmtId="3" fontId="70" fillId="0" borderId="10" xfId="4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165" fontId="74" fillId="0" borderId="10" xfId="40" applyFont="1" applyBorder="1" applyAlignment="1">
      <alignment/>
    </xf>
    <xf numFmtId="174" fontId="14" fillId="33" borderId="0" xfId="62" applyNumberFormat="1" applyFont="1" applyFill="1">
      <alignment/>
      <protection/>
    </xf>
    <xf numFmtId="0" fontId="2" fillId="33" borderId="0" xfId="62" applyFill="1" applyAlignment="1">
      <alignment horizontal="center"/>
      <protection/>
    </xf>
    <xf numFmtId="0" fontId="15" fillId="33" borderId="0" xfId="62" applyFont="1" applyFill="1" applyBorder="1">
      <alignment/>
      <protection/>
    </xf>
    <xf numFmtId="0" fontId="5" fillId="33" borderId="0" xfId="0" applyFont="1" applyFill="1" applyBorder="1" applyAlignment="1">
      <alignment horizontal="right"/>
    </xf>
    <xf numFmtId="0" fontId="15" fillId="0" borderId="0" xfId="62" applyFont="1">
      <alignment/>
      <protection/>
    </xf>
    <xf numFmtId="0" fontId="15" fillId="33" borderId="0" xfId="62" applyFont="1" applyFill="1">
      <alignment/>
      <protection/>
    </xf>
    <xf numFmtId="0" fontId="15" fillId="33" borderId="0" xfId="0" applyFont="1" applyFill="1" applyBorder="1" applyAlignment="1">
      <alignment horizontal="right"/>
    </xf>
    <xf numFmtId="0" fontId="18" fillId="0" borderId="19" xfId="62" applyFont="1" applyFill="1" applyBorder="1" applyAlignment="1">
      <alignment horizontal="center" vertical="center" wrapText="1"/>
      <protection/>
    </xf>
    <xf numFmtId="0" fontId="18" fillId="33" borderId="19" xfId="62" applyFont="1" applyFill="1" applyBorder="1" applyAlignment="1">
      <alignment horizontal="center" vertical="center"/>
      <protection/>
    </xf>
    <xf numFmtId="0" fontId="18" fillId="0" borderId="0" xfId="62" applyFont="1">
      <alignment/>
      <protection/>
    </xf>
    <xf numFmtId="3" fontId="19" fillId="0" borderId="27" xfId="62" applyNumberFormat="1" applyFont="1" applyFill="1" applyBorder="1" applyAlignment="1" applyProtection="1">
      <alignment horizontal="right"/>
      <protection hidden="1"/>
    </xf>
    <xf numFmtId="0" fontId="19" fillId="33" borderId="28" xfId="62" applyFont="1" applyFill="1" applyBorder="1" applyAlignment="1">
      <alignment horizontal="left" wrapText="1"/>
      <protection/>
    </xf>
    <xf numFmtId="3" fontId="19" fillId="0" borderId="28" xfId="62" applyNumberFormat="1" applyFont="1" applyFill="1" applyBorder="1" applyAlignment="1" applyProtection="1">
      <alignment horizontal="right"/>
      <protection hidden="1"/>
    </xf>
    <xf numFmtId="0" fontId="19" fillId="33" borderId="0" xfId="62" applyFont="1" applyFill="1" applyBorder="1" applyAlignment="1">
      <alignment vertical="center" wrapText="1"/>
      <protection/>
    </xf>
    <xf numFmtId="165" fontId="19" fillId="0" borderId="12" xfId="40" applyFont="1" applyFill="1" applyBorder="1" applyAlignment="1" applyProtection="1">
      <alignment horizontal="right"/>
      <protection hidden="1"/>
    </xf>
    <xf numFmtId="0" fontId="19" fillId="33" borderId="10" xfId="62" applyFont="1" applyFill="1" applyBorder="1" applyAlignment="1">
      <alignment horizontal="left" wrapText="1"/>
      <protection/>
    </xf>
    <xf numFmtId="165" fontId="19" fillId="0" borderId="10" xfId="40" applyFont="1" applyFill="1" applyBorder="1" applyAlignment="1" applyProtection="1">
      <alignment horizontal="right"/>
      <protection hidden="1"/>
    </xf>
    <xf numFmtId="3" fontId="19" fillId="0" borderId="12" xfId="62" applyNumberFormat="1" applyFont="1" applyFill="1" applyBorder="1" applyAlignment="1" applyProtection="1">
      <alignment horizontal="right"/>
      <protection hidden="1"/>
    </xf>
    <xf numFmtId="0" fontId="19" fillId="0" borderId="10" xfId="62" applyFont="1" applyFill="1" applyBorder="1" applyAlignment="1">
      <alignment horizontal="left" wrapText="1"/>
      <protection/>
    </xf>
    <xf numFmtId="3" fontId="19" fillId="0" borderId="10" xfId="62" applyNumberFormat="1" applyFont="1" applyFill="1" applyBorder="1" applyAlignment="1" applyProtection="1">
      <alignment horizontal="right"/>
      <protection hidden="1"/>
    </xf>
    <xf numFmtId="0" fontId="15" fillId="0" borderId="0" xfId="62" applyFont="1" applyFill="1">
      <alignment/>
      <protection/>
    </xf>
    <xf numFmtId="0" fontId="19" fillId="0" borderId="10" xfId="62" applyFont="1" applyFill="1" applyBorder="1" applyAlignment="1">
      <alignment horizontal="left" wrapText="1"/>
      <protection/>
    </xf>
    <xf numFmtId="0" fontId="19" fillId="0" borderId="10" xfId="62" applyFont="1" applyFill="1" applyBorder="1" applyAlignment="1">
      <alignment horizontal="left"/>
      <protection/>
    </xf>
    <xf numFmtId="3" fontId="20" fillId="0" borderId="12" xfId="62" applyNumberFormat="1" applyFont="1" applyFill="1" applyBorder="1" applyAlignment="1">
      <alignment horizontal="right"/>
      <protection/>
    </xf>
    <xf numFmtId="0" fontId="20" fillId="0" borderId="10" xfId="62" applyFont="1" applyFill="1" applyBorder="1" applyAlignment="1">
      <alignment horizontal="left"/>
      <protection/>
    </xf>
    <xf numFmtId="3" fontId="20" fillId="0" borderId="10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3" fontId="19" fillId="0" borderId="12" xfId="62" applyNumberFormat="1" applyFont="1" applyFill="1" applyBorder="1" applyAlignment="1" applyProtection="1">
      <alignment horizontal="right"/>
      <protection locked="0"/>
    </xf>
    <xf numFmtId="165" fontId="19" fillId="0" borderId="10" xfId="40" applyFont="1" applyFill="1" applyBorder="1" applyAlignment="1" applyProtection="1">
      <alignment horizontal="right"/>
      <protection locked="0"/>
    </xf>
    <xf numFmtId="3" fontId="19" fillId="0" borderId="10" xfId="62" applyNumberFormat="1" applyFont="1" applyFill="1" applyBorder="1" applyAlignment="1" applyProtection="1">
      <alignment horizontal="right"/>
      <protection locked="0"/>
    </xf>
    <xf numFmtId="3" fontId="19" fillId="0" borderId="12" xfId="62" applyNumberFormat="1" applyFont="1" applyFill="1" applyBorder="1" applyAlignment="1">
      <alignment horizontal="right"/>
      <protection/>
    </xf>
    <xf numFmtId="3" fontId="19" fillId="0" borderId="10" xfId="62" applyNumberFormat="1" applyFont="1" applyFill="1" applyBorder="1" applyAlignment="1">
      <alignment horizontal="right"/>
      <protection/>
    </xf>
    <xf numFmtId="3" fontId="20" fillId="0" borderId="12" xfId="62" applyNumberFormat="1" applyFont="1" applyFill="1" applyBorder="1" applyAlignment="1" applyProtection="1">
      <alignment horizontal="right"/>
      <protection locked="0"/>
    </xf>
    <xf numFmtId="3" fontId="20" fillId="0" borderId="10" xfId="62" applyNumberFormat="1" applyFont="1" applyFill="1" applyBorder="1" applyAlignment="1" applyProtection="1">
      <alignment horizontal="right"/>
      <protection locked="0"/>
    </xf>
    <xf numFmtId="165" fontId="20" fillId="0" borderId="10" xfId="40" applyFont="1" applyFill="1" applyBorder="1" applyAlignment="1">
      <alignment horizontal="right"/>
    </xf>
    <xf numFmtId="165" fontId="20" fillId="0" borderId="13" xfId="40" applyFont="1" applyFill="1" applyBorder="1" applyAlignment="1">
      <alignment horizontal="right"/>
    </xf>
    <xf numFmtId="0" fontId="15" fillId="0" borderId="0" xfId="62" applyFont="1" applyFill="1" applyAlignment="1">
      <alignment horizontal="center" vertical="center"/>
      <protection/>
    </xf>
    <xf numFmtId="0" fontId="19" fillId="0" borderId="10" xfId="62" applyFont="1" applyFill="1" applyBorder="1" applyAlignment="1">
      <alignment horizontal="left"/>
      <protection/>
    </xf>
    <xf numFmtId="3" fontId="19" fillId="0" borderId="13" xfId="62" applyNumberFormat="1" applyFont="1" applyFill="1" applyBorder="1" applyAlignment="1">
      <alignment horizontal="right"/>
      <protection/>
    </xf>
    <xf numFmtId="3" fontId="20" fillId="0" borderId="11" xfId="62" applyNumberFormat="1" applyFont="1" applyFill="1" applyBorder="1" applyAlignment="1">
      <alignment horizontal="right"/>
      <protection/>
    </xf>
    <xf numFmtId="0" fontId="20" fillId="0" borderId="19" xfId="62" applyFont="1" applyFill="1" applyBorder="1" applyAlignment="1">
      <alignment horizontal="left"/>
      <protection/>
    </xf>
    <xf numFmtId="3" fontId="20" fillId="0" borderId="19" xfId="62" applyNumberFormat="1" applyFont="1" applyFill="1" applyBorder="1" applyAlignment="1">
      <alignment horizontal="right"/>
      <protection/>
    </xf>
    <xf numFmtId="3" fontId="21" fillId="33" borderId="0" xfId="62" applyNumberFormat="1" applyFont="1" applyFill="1">
      <alignment/>
      <protection/>
    </xf>
    <xf numFmtId="0" fontId="21" fillId="0" borderId="0" xfId="62" applyFont="1">
      <alignment/>
      <protection/>
    </xf>
    <xf numFmtId="165" fontId="21" fillId="33" borderId="0" xfId="40" applyFont="1" applyFill="1" applyAlignment="1">
      <alignment/>
    </xf>
    <xf numFmtId="0" fontId="21" fillId="0" borderId="0" xfId="62" applyFont="1" applyBorder="1">
      <alignment/>
      <protection/>
    </xf>
    <xf numFmtId="3" fontId="19" fillId="33" borderId="0" xfId="62" applyNumberFormat="1" applyFont="1" applyFill="1" applyBorder="1" applyAlignment="1">
      <alignment horizontal="right" wrapText="1"/>
      <protection/>
    </xf>
    <xf numFmtId="0" fontId="15" fillId="0" borderId="0" xfId="62" applyFont="1" applyBorder="1">
      <alignment/>
      <protection/>
    </xf>
    <xf numFmtId="3" fontId="15" fillId="33" borderId="0" xfId="62" applyNumberFormat="1" applyFont="1" applyFill="1">
      <alignment/>
      <protection/>
    </xf>
    <xf numFmtId="3" fontId="15" fillId="0" borderId="0" xfId="62" applyNumberFormat="1" applyFont="1" applyBorder="1">
      <alignment/>
      <protection/>
    </xf>
    <xf numFmtId="3" fontId="74" fillId="0" borderId="18" xfId="0" applyNumberFormat="1" applyFont="1" applyBorder="1" applyAlignment="1">
      <alignment/>
    </xf>
    <xf numFmtId="0" fontId="18" fillId="0" borderId="11" xfId="62" applyFont="1" applyFill="1" applyBorder="1" applyAlignment="1">
      <alignment horizontal="center" vertical="center" wrapText="1"/>
      <protection/>
    </xf>
    <xf numFmtId="3" fontId="19" fillId="33" borderId="28" xfId="62" applyNumberFormat="1" applyFont="1" applyFill="1" applyBorder="1" applyAlignment="1">
      <alignment horizontal="right" wrapText="1"/>
      <protection/>
    </xf>
    <xf numFmtId="3" fontId="19" fillId="33" borderId="10" xfId="62" applyNumberFormat="1" applyFont="1" applyFill="1" applyBorder="1" applyAlignment="1">
      <alignment horizontal="right" wrapText="1"/>
      <protection/>
    </xf>
    <xf numFmtId="3" fontId="19" fillId="0" borderId="10" xfId="62" applyNumberFormat="1" applyFont="1" applyFill="1" applyBorder="1" applyAlignment="1">
      <alignment horizontal="right" wrapText="1"/>
      <protection/>
    </xf>
    <xf numFmtId="3" fontId="20" fillId="0" borderId="10" xfId="62" applyNumberFormat="1" applyFont="1" applyFill="1" applyBorder="1" applyAlignment="1">
      <alignment horizontal="right"/>
      <protection/>
    </xf>
    <xf numFmtId="165" fontId="19" fillId="0" borderId="13" xfId="40" applyFont="1" applyFill="1" applyBorder="1" applyAlignment="1" applyProtection="1">
      <alignment horizontal="right"/>
      <protection locked="0"/>
    </xf>
    <xf numFmtId="165" fontId="20" fillId="0" borderId="10" xfId="40" applyFont="1" applyFill="1" applyBorder="1" applyAlignment="1">
      <alignment horizontal="right"/>
    </xf>
    <xf numFmtId="0" fontId="20" fillId="0" borderId="15" xfId="62" applyFont="1" applyFill="1" applyBorder="1" applyAlignment="1">
      <alignment horizontal="left"/>
      <protection/>
    </xf>
    <xf numFmtId="165" fontId="20" fillId="0" borderId="15" xfId="40" applyFont="1" applyFill="1" applyBorder="1" applyAlignment="1">
      <alignment horizontal="right"/>
    </xf>
    <xf numFmtId="165" fontId="20" fillId="0" borderId="16" xfId="40" applyFont="1" applyFill="1" applyBorder="1" applyAlignment="1">
      <alignment horizontal="right"/>
    </xf>
    <xf numFmtId="3" fontId="20" fillId="0" borderId="19" xfId="62" applyNumberFormat="1" applyFont="1" applyFill="1" applyBorder="1" applyAlignment="1">
      <alignment horizontal="right"/>
      <protection/>
    </xf>
    <xf numFmtId="0" fontId="11" fillId="0" borderId="15" xfId="0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70" fillId="0" borderId="21" xfId="40" applyNumberFormat="1" applyFont="1" applyBorder="1" applyAlignment="1">
      <alignment horizontal="right"/>
    </xf>
    <xf numFmtId="175" fontId="69" fillId="0" borderId="10" xfId="0" applyNumberFormat="1" applyFont="1" applyBorder="1" applyAlignment="1">
      <alignment horizontal="right"/>
    </xf>
    <xf numFmtId="175" fontId="69" fillId="0" borderId="10" xfId="40" applyNumberFormat="1" applyFont="1" applyBorder="1" applyAlignment="1">
      <alignment horizontal="right"/>
    </xf>
    <xf numFmtId="175" fontId="70" fillId="0" borderId="10" xfId="0" applyNumberFormat="1" applyFont="1" applyBorder="1" applyAlignment="1">
      <alignment horizontal="right"/>
    </xf>
    <xf numFmtId="175" fontId="70" fillId="0" borderId="21" xfId="0" applyNumberFormat="1" applyFont="1" applyBorder="1" applyAlignment="1">
      <alignment horizontal="right"/>
    </xf>
    <xf numFmtId="175" fontId="69" fillId="0" borderId="21" xfId="40" applyNumberFormat="1" applyFont="1" applyBorder="1" applyAlignment="1">
      <alignment horizontal="right"/>
    </xf>
    <xf numFmtId="3" fontId="70" fillId="0" borderId="19" xfId="0" applyNumberFormat="1" applyFont="1" applyBorder="1" applyAlignment="1">
      <alignment horizontal="right"/>
    </xf>
    <xf numFmtId="175" fontId="70" fillId="0" borderId="19" xfId="0" applyNumberFormat="1" applyFont="1" applyBorder="1" applyAlignment="1">
      <alignment horizontal="right"/>
    </xf>
    <xf numFmtId="3" fontId="70" fillId="0" borderId="18" xfId="0" applyNumberFormat="1" applyFont="1" applyBorder="1" applyAlignment="1">
      <alignment horizontal="right"/>
    </xf>
    <xf numFmtId="165" fontId="70" fillId="0" borderId="10" xfId="40" applyFont="1" applyBorder="1" applyAlignment="1">
      <alignment horizontal="right"/>
    </xf>
    <xf numFmtId="3" fontId="69" fillId="0" borderId="0" xfId="0" applyNumberFormat="1" applyFont="1" applyAlignment="1">
      <alignment/>
    </xf>
    <xf numFmtId="3" fontId="70" fillId="0" borderId="15" xfId="0" applyNumberFormat="1" applyFont="1" applyBorder="1" applyAlignment="1">
      <alignment horizontal="center" wrapText="1"/>
    </xf>
    <xf numFmtId="175" fontId="69" fillId="0" borderId="10" xfId="40" applyNumberFormat="1" applyFont="1" applyBorder="1" applyAlignment="1">
      <alignment/>
    </xf>
    <xf numFmtId="175" fontId="70" fillId="0" borderId="10" xfId="40" applyNumberFormat="1" applyFont="1" applyBorder="1" applyAlignment="1">
      <alignment/>
    </xf>
    <xf numFmtId="175" fontId="70" fillId="0" borderId="19" xfId="40" applyNumberFormat="1" applyFont="1" applyBorder="1" applyAlignment="1">
      <alignment/>
    </xf>
    <xf numFmtId="0" fontId="70" fillId="0" borderId="22" xfId="0" applyFont="1" applyBorder="1" applyAlignment="1">
      <alignment horizontal="center" vertical="center" wrapText="1"/>
    </xf>
    <xf numFmtId="175" fontId="74" fillId="0" borderId="10" xfId="40" applyNumberFormat="1" applyFont="1" applyBorder="1" applyAlignment="1">
      <alignment/>
    </xf>
    <xf numFmtId="175" fontId="73" fillId="0" borderId="10" xfId="40" applyNumberFormat="1" applyFont="1" applyBorder="1" applyAlignment="1">
      <alignment/>
    </xf>
    <xf numFmtId="175" fontId="74" fillId="0" borderId="19" xfId="0" applyNumberFormat="1" applyFont="1" applyBorder="1" applyAlignment="1">
      <alignment/>
    </xf>
    <xf numFmtId="175" fontId="73" fillId="0" borderId="20" xfId="40" applyNumberFormat="1" applyFont="1" applyBorder="1" applyAlignment="1">
      <alignment/>
    </xf>
    <xf numFmtId="175" fontId="74" fillId="0" borderId="20" xfId="40" applyNumberFormat="1" applyFont="1" applyBorder="1" applyAlignment="1">
      <alignment/>
    </xf>
    <xf numFmtId="175" fontId="74" fillId="0" borderId="26" xfId="0" applyNumberFormat="1" applyFont="1" applyBorder="1" applyAlignment="1">
      <alignment/>
    </xf>
    <xf numFmtId="165" fontId="74" fillId="0" borderId="20" xfId="40" applyFont="1" applyBorder="1" applyAlignment="1">
      <alignment/>
    </xf>
    <xf numFmtId="175" fontId="19" fillId="0" borderId="28" xfId="62" applyNumberFormat="1" applyFont="1" applyFill="1" applyBorder="1" applyAlignment="1" applyProtection="1">
      <alignment horizontal="right"/>
      <protection hidden="1"/>
    </xf>
    <xf numFmtId="173" fontId="19" fillId="0" borderId="10" xfId="40" applyNumberFormat="1" applyFont="1" applyFill="1" applyBorder="1" applyAlignment="1" applyProtection="1">
      <alignment horizontal="right"/>
      <protection hidden="1"/>
    </xf>
    <xf numFmtId="175" fontId="20" fillId="0" borderId="10" xfId="62" applyNumberFormat="1" applyFont="1" applyFill="1" applyBorder="1" applyAlignment="1">
      <alignment horizontal="right"/>
      <protection/>
    </xf>
    <xf numFmtId="175" fontId="19" fillId="0" borderId="10" xfId="62" applyNumberFormat="1" applyFont="1" applyFill="1" applyBorder="1" applyAlignment="1">
      <alignment horizontal="right"/>
      <protection/>
    </xf>
    <xf numFmtId="175" fontId="20" fillId="0" borderId="19" xfId="62" applyNumberFormat="1" applyFont="1" applyFill="1" applyBorder="1" applyAlignment="1">
      <alignment horizontal="right"/>
      <protection/>
    </xf>
    <xf numFmtId="175" fontId="19" fillId="33" borderId="29" xfId="62" applyNumberFormat="1" applyFont="1" applyFill="1" applyBorder="1" applyAlignment="1">
      <alignment horizontal="right" wrapText="1"/>
      <protection/>
    </xf>
    <xf numFmtId="175" fontId="19" fillId="33" borderId="13" xfId="62" applyNumberFormat="1" applyFont="1" applyFill="1" applyBorder="1" applyAlignment="1">
      <alignment horizontal="right" wrapText="1"/>
      <protection/>
    </xf>
    <xf numFmtId="175" fontId="19" fillId="0" borderId="13" xfId="62" applyNumberFormat="1" applyFont="1" applyFill="1" applyBorder="1" applyAlignment="1">
      <alignment horizontal="right" wrapText="1"/>
      <protection/>
    </xf>
    <xf numFmtId="175" fontId="20" fillId="0" borderId="13" xfId="62" applyNumberFormat="1" applyFont="1" applyFill="1" applyBorder="1" applyAlignment="1">
      <alignment horizontal="right"/>
      <protection/>
    </xf>
    <xf numFmtId="175" fontId="20" fillId="0" borderId="18" xfId="62" applyNumberFormat="1" applyFont="1" applyFill="1" applyBorder="1" applyAlignment="1">
      <alignment horizontal="right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3" fontId="12" fillId="0" borderId="13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left" wrapText="1"/>
    </xf>
    <xf numFmtId="3" fontId="11" fillId="0" borderId="13" xfId="0" applyNumberFormat="1" applyFont="1" applyBorder="1" applyAlignment="1">
      <alignment horizontal="right" wrapText="1"/>
    </xf>
    <xf numFmtId="165" fontId="11" fillId="0" borderId="13" xfId="40" applyFont="1" applyBorder="1" applyAlignment="1">
      <alignment horizontal="right" wrapText="1"/>
    </xf>
    <xf numFmtId="0" fontId="12" fillId="0" borderId="14" xfId="0" applyFont="1" applyBorder="1" applyAlignment="1">
      <alignment horizontal="left" wrapText="1"/>
    </xf>
    <xf numFmtId="3" fontId="12" fillId="0" borderId="16" xfId="0" applyNumberFormat="1" applyFont="1" applyBorder="1" applyAlignment="1">
      <alignment horizontal="right" wrapText="1"/>
    </xf>
    <xf numFmtId="173" fontId="21" fillId="33" borderId="0" xfId="40" applyNumberFormat="1" applyFont="1" applyFill="1" applyAlignment="1">
      <alignment/>
    </xf>
    <xf numFmtId="3" fontId="11" fillId="0" borderId="13" xfId="0" applyNumberFormat="1" applyFont="1" applyBorder="1" applyAlignment="1">
      <alignment horizontal="right"/>
    </xf>
    <xf numFmtId="0" fontId="74" fillId="0" borderId="28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74" fillId="0" borderId="15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1" xfId="57" applyNumberFormat="1" applyFont="1" applyFill="1" applyBorder="1">
      <alignment/>
      <protection/>
    </xf>
    <xf numFmtId="3" fontId="11" fillId="0" borderId="30" xfId="57" applyNumberFormat="1" applyFont="1" applyFill="1" applyBorder="1">
      <alignment/>
      <protection/>
    </xf>
    <xf numFmtId="0" fontId="3" fillId="0" borderId="0" xfId="60" applyFont="1">
      <alignment/>
      <protection/>
    </xf>
    <xf numFmtId="3" fontId="9" fillId="0" borderId="0" xfId="60" applyNumberFormat="1" applyFont="1">
      <alignment/>
      <protection/>
    </xf>
    <xf numFmtId="3" fontId="11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3" fontId="23" fillId="0" borderId="0" xfId="60" applyNumberFormat="1" applyFont="1">
      <alignment/>
      <protection/>
    </xf>
    <xf numFmtId="0" fontId="10" fillId="0" borderId="0" xfId="60" applyFont="1">
      <alignment/>
      <protection/>
    </xf>
    <xf numFmtId="3" fontId="10" fillId="0" borderId="0" xfId="60" applyNumberFormat="1" applyFont="1">
      <alignment/>
      <protection/>
    </xf>
    <xf numFmtId="3" fontId="11" fillId="0" borderId="0" xfId="60" applyNumberFormat="1" applyFont="1">
      <alignment/>
      <protection/>
    </xf>
    <xf numFmtId="0" fontId="12" fillId="0" borderId="11" xfId="60" applyFont="1" applyBorder="1" applyAlignment="1">
      <alignment horizontal="center" vertical="center"/>
      <protection/>
    </xf>
    <xf numFmtId="3" fontId="23" fillId="0" borderId="19" xfId="60" applyNumberFormat="1" applyFont="1" applyBorder="1" applyAlignment="1">
      <alignment horizontal="center" vertical="center" wrapText="1"/>
      <protection/>
    </xf>
    <xf numFmtId="3" fontId="23" fillId="0" borderId="18" xfId="60" applyNumberFormat="1" applyFont="1" applyBorder="1" applyAlignment="1">
      <alignment horizontal="center" vertical="center" wrapText="1"/>
      <protection/>
    </xf>
    <xf numFmtId="0" fontId="12" fillId="0" borderId="27" xfId="60" applyFont="1" applyBorder="1" applyAlignment="1">
      <alignment horizontal="center"/>
      <protection/>
    </xf>
    <xf numFmtId="0" fontId="23" fillId="0" borderId="28" xfId="60" applyFont="1" applyBorder="1">
      <alignment/>
      <protection/>
    </xf>
    <xf numFmtId="3" fontId="12" fillId="0" borderId="28" xfId="60" applyNumberFormat="1" applyFont="1" applyBorder="1">
      <alignment/>
      <protection/>
    </xf>
    <xf numFmtId="3" fontId="12" fillId="0" borderId="29" xfId="60" applyNumberFormat="1" applyFont="1" applyBorder="1">
      <alignment/>
      <protection/>
    </xf>
    <xf numFmtId="0" fontId="11" fillId="0" borderId="12" xfId="60" applyFont="1" applyBorder="1" applyAlignment="1">
      <alignment horizontal="center"/>
      <protection/>
    </xf>
    <xf numFmtId="0" fontId="11" fillId="0" borderId="10" xfId="60" applyFont="1" applyBorder="1">
      <alignment/>
      <protection/>
    </xf>
    <xf numFmtId="165" fontId="11" fillId="0" borderId="10" xfId="40" applyFont="1" applyBorder="1" applyAlignment="1">
      <alignment/>
    </xf>
    <xf numFmtId="165" fontId="11" fillId="0" borderId="13" xfId="40" applyFont="1" applyBorder="1" applyAlignment="1">
      <alignment/>
    </xf>
    <xf numFmtId="3" fontId="11" fillId="0" borderId="10" xfId="60" applyNumberFormat="1" applyFont="1" applyBorder="1">
      <alignment/>
      <protection/>
    </xf>
    <xf numFmtId="3" fontId="11" fillId="0" borderId="13" xfId="60" applyNumberFormat="1" applyFont="1" applyBorder="1">
      <alignment/>
      <protection/>
    </xf>
    <xf numFmtId="166" fontId="11" fillId="0" borderId="10" xfId="40" applyNumberFormat="1" applyFont="1" applyBorder="1" applyAlignment="1">
      <alignment/>
    </xf>
    <xf numFmtId="166" fontId="11" fillId="0" borderId="13" xfId="40" applyNumberFormat="1" applyFont="1" applyBorder="1" applyAlignment="1">
      <alignment/>
    </xf>
    <xf numFmtId="0" fontId="12" fillId="0" borderId="12" xfId="60" applyFont="1" applyBorder="1" applyAlignment="1">
      <alignment horizontal="center"/>
      <protection/>
    </xf>
    <xf numFmtId="0" fontId="23" fillId="0" borderId="10" xfId="60" applyFont="1" applyBorder="1">
      <alignment/>
      <protection/>
    </xf>
    <xf numFmtId="3" fontId="12" fillId="0" borderId="10" xfId="60" applyNumberFormat="1" applyFont="1" applyBorder="1">
      <alignment/>
      <protection/>
    </xf>
    <xf numFmtId="3" fontId="12" fillId="0" borderId="13" xfId="60" applyNumberFormat="1" applyFont="1" applyBorder="1">
      <alignment/>
      <protection/>
    </xf>
    <xf numFmtId="167" fontId="12" fillId="0" borderId="10" xfId="40" applyNumberFormat="1" applyFont="1" applyBorder="1" applyAlignment="1">
      <alignment/>
    </xf>
    <xf numFmtId="167" fontId="12" fillId="0" borderId="13" xfId="40" applyNumberFormat="1" applyFont="1" applyBorder="1" applyAlignment="1">
      <alignment/>
    </xf>
    <xf numFmtId="0" fontId="12" fillId="0" borderId="14" xfId="60" applyFont="1" applyBorder="1" applyAlignment="1">
      <alignment horizontal="center"/>
      <protection/>
    </xf>
    <xf numFmtId="0" fontId="23" fillId="0" borderId="15" xfId="60" applyFont="1" applyBorder="1" applyAlignment="1">
      <alignment wrapText="1"/>
      <protection/>
    </xf>
    <xf numFmtId="167" fontId="12" fillId="0" borderId="15" xfId="40" applyNumberFormat="1" applyFont="1" applyBorder="1" applyAlignment="1">
      <alignment/>
    </xf>
    <xf numFmtId="167" fontId="12" fillId="0" borderId="16" xfId="40" applyNumberFormat="1" applyFont="1" applyBorder="1" applyAlignment="1">
      <alignment/>
    </xf>
    <xf numFmtId="0" fontId="12" fillId="0" borderId="11" xfId="60" applyFont="1" applyBorder="1" applyAlignment="1">
      <alignment horizontal="center"/>
      <protection/>
    </xf>
    <xf numFmtId="0" fontId="12" fillId="0" borderId="19" xfId="60" applyFont="1" applyBorder="1">
      <alignment/>
      <protection/>
    </xf>
    <xf numFmtId="3" fontId="12" fillId="0" borderId="19" xfId="60" applyNumberFormat="1" applyFont="1" applyBorder="1">
      <alignment/>
      <protection/>
    </xf>
    <xf numFmtId="3" fontId="12" fillId="0" borderId="18" xfId="60" applyNumberFormat="1" applyFont="1" applyBorder="1">
      <alignment/>
      <protection/>
    </xf>
    <xf numFmtId="0" fontId="10" fillId="0" borderId="0" xfId="60" applyFont="1" applyBorder="1">
      <alignment/>
      <protection/>
    </xf>
    <xf numFmtId="0" fontId="10" fillId="0" borderId="11" xfId="60" applyFont="1" applyBorder="1" applyAlignment="1">
      <alignment horizontal="right"/>
      <protection/>
    </xf>
    <xf numFmtId="0" fontId="12" fillId="0" borderId="19" xfId="60" applyFont="1" applyBorder="1" applyAlignment="1">
      <alignment horizontal="center" vertical="center"/>
      <protection/>
    </xf>
    <xf numFmtId="0" fontId="10" fillId="0" borderId="10" xfId="60" applyFont="1" applyBorder="1">
      <alignment/>
      <protection/>
    </xf>
    <xf numFmtId="0" fontId="23" fillId="0" borderId="15" xfId="60" applyFont="1" applyBorder="1">
      <alignment/>
      <protection/>
    </xf>
    <xf numFmtId="3" fontId="12" fillId="0" borderId="15" xfId="60" applyNumberFormat="1" applyFont="1" applyBorder="1">
      <alignment/>
      <protection/>
    </xf>
    <xf numFmtId="3" fontId="12" fillId="0" borderId="16" xfId="60" applyNumberFormat="1" applyFont="1" applyBorder="1">
      <alignment/>
      <protection/>
    </xf>
    <xf numFmtId="0" fontId="10" fillId="0" borderId="11" xfId="60" applyFont="1" applyBorder="1" applyAlignment="1">
      <alignment horizontal="center"/>
      <protection/>
    </xf>
    <xf numFmtId="3" fontId="10" fillId="0" borderId="31" xfId="60" applyNumberFormat="1" applyFont="1" applyBorder="1">
      <alignment/>
      <protection/>
    </xf>
    <xf numFmtId="3" fontId="10" fillId="0" borderId="32" xfId="60" applyNumberFormat="1" applyFont="1" applyBorder="1">
      <alignment/>
      <protection/>
    </xf>
    <xf numFmtId="0" fontId="11" fillId="0" borderId="0" xfId="60" applyFont="1">
      <alignment/>
      <protection/>
    </xf>
    <xf numFmtId="3" fontId="10" fillId="0" borderId="0" xfId="60" applyNumberFormat="1" applyFont="1" applyAlignment="1">
      <alignment horizontal="right"/>
      <protection/>
    </xf>
    <xf numFmtId="0" fontId="10" fillId="0" borderId="11" xfId="60" applyFont="1" applyBorder="1" applyAlignment="1">
      <alignment horizontal="center" vertical="center"/>
      <protection/>
    </xf>
    <xf numFmtId="0" fontId="23" fillId="0" borderId="19" xfId="60" applyFont="1" applyBorder="1" applyAlignment="1">
      <alignment horizontal="center" vertical="center"/>
      <protection/>
    </xf>
    <xf numFmtId="0" fontId="10" fillId="0" borderId="27" xfId="60" applyFont="1" applyBorder="1" applyAlignment="1">
      <alignment horizontal="center"/>
      <protection/>
    </xf>
    <xf numFmtId="0" fontId="11" fillId="0" borderId="28" xfId="60" applyFont="1" applyBorder="1" applyAlignment="1">
      <alignment/>
      <protection/>
    </xf>
    <xf numFmtId="3" fontId="9" fillId="0" borderId="29" xfId="60" applyNumberFormat="1" applyFont="1" applyBorder="1" applyAlignment="1">
      <alignment/>
      <protection/>
    </xf>
    <xf numFmtId="0" fontId="10" fillId="0" borderId="12" xfId="60" applyFont="1" applyBorder="1" applyAlignment="1">
      <alignment horizontal="center"/>
      <protection/>
    </xf>
    <xf numFmtId="0" fontId="11" fillId="0" borderId="10" xfId="60" applyFont="1" applyBorder="1" applyAlignment="1">
      <alignment/>
      <protection/>
    </xf>
    <xf numFmtId="3" fontId="9" fillId="0" borderId="13" xfId="60" applyNumberFormat="1" applyFont="1" applyBorder="1" applyAlignment="1">
      <alignment/>
      <protection/>
    </xf>
    <xf numFmtId="0" fontId="23" fillId="0" borderId="12" xfId="60" applyFont="1" applyBorder="1" applyAlignment="1">
      <alignment horizontal="center"/>
      <protection/>
    </xf>
    <xf numFmtId="0" fontId="12" fillId="0" borderId="10" xfId="60" applyFont="1" applyBorder="1" applyAlignment="1">
      <alignment wrapText="1"/>
      <protection/>
    </xf>
    <xf numFmtId="3" fontId="3" fillId="0" borderId="13" xfId="60" applyNumberFormat="1" applyFont="1" applyBorder="1" applyAlignment="1">
      <alignment/>
      <protection/>
    </xf>
    <xf numFmtId="0" fontId="11" fillId="0" borderId="10" xfId="60" applyFont="1" applyBorder="1" applyAlignment="1">
      <alignment wrapText="1"/>
      <protection/>
    </xf>
    <xf numFmtId="165" fontId="9" fillId="0" borderId="13" xfId="40" applyFont="1" applyBorder="1" applyAlignment="1">
      <alignment/>
    </xf>
    <xf numFmtId="165" fontId="3" fillId="0" borderId="13" xfId="40" applyFont="1" applyBorder="1" applyAlignment="1">
      <alignment/>
    </xf>
    <xf numFmtId="0" fontId="23" fillId="0" borderId="14" xfId="60" applyFont="1" applyBorder="1" applyAlignment="1">
      <alignment horizontal="center"/>
      <protection/>
    </xf>
    <xf numFmtId="0" fontId="11" fillId="0" borderId="15" xfId="60" applyFont="1" applyBorder="1" applyAlignment="1">
      <alignment wrapText="1"/>
      <protection/>
    </xf>
    <xf numFmtId="3" fontId="9" fillId="0" borderId="16" xfId="60" applyNumberFormat="1" applyFont="1" applyBorder="1" applyAlignment="1">
      <alignment/>
      <protection/>
    </xf>
    <xf numFmtId="0" fontId="12" fillId="0" borderId="0" xfId="60" applyFont="1">
      <alignment/>
      <protection/>
    </xf>
    <xf numFmtId="3" fontId="12" fillId="0" borderId="19" xfId="60" applyNumberFormat="1" applyFont="1" applyBorder="1" applyAlignment="1">
      <alignment horizontal="center" vertical="center" wrapText="1"/>
      <protection/>
    </xf>
    <xf numFmtId="3" fontId="12" fillId="0" borderId="18" xfId="60" applyNumberFormat="1" applyFont="1" applyBorder="1" applyAlignment="1">
      <alignment horizontal="center" vertical="center" wrapText="1"/>
      <protection/>
    </xf>
    <xf numFmtId="0" fontId="11" fillId="0" borderId="27" xfId="60" applyFont="1" applyBorder="1" applyAlignment="1">
      <alignment horizontal="center"/>
      <protection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11" fillId="0" borderId="10" xfId="60" applyNumberFormat="1" applyFont="1" applyBorder="1" applyAlignment="1">
      <alignment horizontal="right"/>
      <protection/>
    </xf>
    <xf numFmtId="165" fontId="11" fillId="0" borderId="10" xfId="40" applyFont="1" applyBorder="1" applyAlignment="1">
      <alignment horizontal="right"/>
    </xf>
    <xf numFmtId="3" fontId="11" fillId="0" borderId="13" xfId="60" applyNumberFormat="1" applyFont="1" applyBorder="1" applyAlignment="1">
      <alignment horizontal="right"/>
      <protection/>
    </xf>
    <xf numFmtId="0" fontId="11" fillId="0" borderId="33" xfId="60" applyFont="1" applyBorder="1" applyAlignment="1">
      <alignment horizontal="center"/>
      <protection/>
    </xf>
    <xf numFmtId="0" fontId="11" fillId="0" borderId="20" xfId="60" applyFont="1" applyBorder="1" applyAlignment="1">
      <alignment wrapText="1"/>
      <protection/>
    </xf>
    <xf numFmtId="165" fontId="11" fillId="0" borderId="20" xfId="40" applyFont="1" applyBorder="1" applyAlignment="1">
      <alignment horizontal="right"/>
    </xf>
    <xf numFmtId="0" fontId="12" fillId="0" borderId="19" xfId="60" applyFont="1" applyBorder="1" applyAlignment="1">
      <alignment wrapText="1"/>
      <protection/>
    </xf>
    <xf numFmtId="3" fontId="12" fillId="0" borderId="19" xfId="60" applyNumberFormat="1" applyFont="1" applyBorder="1" applyAlignment="1">
      <alignment horizontal="right"/>
      <protection/>
    </xf>
    <xf numFmtId="3" fontId="12" fillId="0" borderId="18" xfId="60" applyNumberFormat="1" applyFont="1" applyBorder="1" applyAlignment="1">
      <alignment horizontal="right"/>
      <protection/>
    </xf>
    <xf numFmtId="0" fontId="11" fillId="0" borderId="23" xfId="60" applyFont="1" applyBorder="1" applyAlignment="1">
      <alignment horizontal="center"/>
      <protection/>
    </xf>
    <xf numFmtId="0" fontId="11" fillId="0" borderId="17" xfId="60" applyFont="1" applyBorder="1" applyAlignment="1">
      <alignment wrapText="1"/>
      <protection/>
    </xf>
    <xf numFmtId="3" fontId="11" fillId="0" borderId="17" xfId="60" applyNumberFormat="1" applyFont="1" applyBorder="1" applyAlignment="1">
      <alignment horizontal="right"/>
      <protection/>
    </xf>
    <xf numFmtId="3" fontId="11" fillId="0" borderId="25" xfId="60" applyNumberFormat="1" applyFont="1" applyBorder="1" applyAlignment="1">
      <alignment horizontal="right"/>
      <protection/>
    </xf>
    <xf numFmtId="165" fontId="11" fillId="0" borderId="13" xfId="40" applyFont="1" applyBorder="1" applyAlignment="1">
      <alignment horizontal="right"/>
    </xf>
    <xf numFmtId="3" fontId="11" fillId="0" borderId="20" xfId="60" applyNumberFormat="1" applyFont="1" applyBorder="1" applyAlignment="1">
      <alignment horizontal="right"/>
      <protection/>
    </xf>
    <xf numFmtId="3" fontId="11" fillId="0" borderId="34" xfId="60" applyNumberFormat="1" applyFont="1" applyBorder="1" applyAlignment="1">
      <alignment horizontal="right"/>
      <protection/>
    </xf>
    <xf numFmtId="0" fontId="12" fillId="0" borderId="35" xfId="60" applyFont="1" applyBorder="1" applyAlignment="1">
      <alignment horizontal="center"/>
      <protection/>
    </xf>
    <xf numFmtId="0" fontId="12" fillId="0" borderId="36" xfId="60" applyFont="1" applyBorder="1" applyAlignment="1">
      <alignment wrapText="1"/>
      <protection/>
    </xf>
    <xf numFmtId="165" fontId="12" fillId="0" borderId="36" xfId="40" applyFont="1" applyBorder="1" applyAlignment="1">
      <alignment horizontal="right"/>
    </xf>
    <xf numFmtId="3" fontId="12" fillId="0" borderId="36" xfId="60" applyNumberFormat="1" applyFont="1" applyBorder="1" applyAlignment="1">
      <alignment horizontal="right"/>
      <protection/>
    </xf>
    <xf numFmtId="3" fontId="12" fillId="0" borderId="37" xfId="60" applyNumberFormat="1" applyFont="1" applyBorder="1" applyAlignment="1">
      <alignment horizontal="right"/>
      <protection/>
    </xf>
    <xf numFmtId="0" fontId="12" fillId="0" borderId="0" xfId="58" applyFont="1" applyAlignment="1">
      <alignment horizont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14" fontId="12" fillId="0" borderId="19" xfId="58" applyNumberFormat="1" applyFont="1" applyFill="1" applyBorder="1" applyAlignment="1">
      <alignment horizontal="center" vertical="center" wrapText="1"/>
      <protection/>
    </xf>
    <xf numFmtId="14" fontId="12" fillId="0" borderId="18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>
      <alignment/>
      <protection/>
    </xf>
    <xf numFmtId="0" fontId="11" fillId="0" borderId="27" xfId="58" applyFont="1" applyFill="1" applyBorder="1" applyAlignment="1">
      <alignment horizontal="left" wrapText="1"/>
      <protection/>
    </xf>
    <xf numFmtId="14" fontId="11" fillId="0" borderId="28" xfId="58" applyNumberFormat="1" applyFont="1" applyFill="1" applyBorder="1" applyAlignment="1">
      <alignment horizontal="center" wrapText="1"/>
      <protection/>
    </xf>
    <xf numFmtId="14" fontId="11" fillId="0" borderId="29" xfId="58" applyNumberFormat="1" applyFont="1" applyFill="1" applyBorder="1" applyAlignment="1">
      <alignment horizontal="center" wrapText="1"/>
      <protection/>
    </xf>
    <xf numFmtId="0" fontId="12" fillId="0" borderId="12" xfId="58" applyFont="1" applyFill="1" applyBorder="1" applyAlignment="1">
      <alignment horizontal="left" wrapText="1"/>
      <protection/>
    </xf>
    <xf numFmtId="3" fontId="12" fillId="0" borderId="10" xfId="58" applyNumberFormat="1" applyFont="1" applyBorder="1" applyAlignment="1">
      <alignment horizontal="right"/>
      <protection/>
    </xf>
    <xf numFmtId="3" fontId="12" fillId="0" borderId="13" xfId="58" applyNumberFormat="1" applyFont="1" applyBorder="1" applyAlignment="1">
      <alignment horizontal="right"/>
      <protection/>
    </xf>
    <xf numFmtId="0" fontId="6" fillId="0" borderId="12" xfId="58" applyFont="1" applyFill="1" applyBorder="1" applyAlignment="1">
      <alignment horizontal="left" wrapText="1"/>
      <protection/>
    </xf>
    <xf numFmtId="3" fontId="13" fillId="0" borderId="10" xfId="58" applyNumberFormat="1" applyFont="1" applyBorder="1" applyAlignment="1">
      <alignment horizontal="right"/>
      <protection/>
    </xf>
    <xf numFmtId="3" fontId="6" fillId="0" borderId="10" xfId="58" applyNumberFormat="1" applyFont="1" applyBorder="1" applyAlignment="1">
      <alignment horizontal="right"/>
      <protection/>
    </xf>
    <xf numFmtId="3" fontId="13" fillId="0" borderId="13" xfId="58" applyNumberFormat="1" applyFont="1" applyBorder="1" applyAlignment="1">
      <alignment horizontal="right"/>
      <protection/>
    </xf>
    <xf numFmtId="0" fontId="6" fillId="0" borderId="0" xfId="58" applyFont="1" applyFill="1">
      <alignment/>
      <protection/>
    </xf>
    <xf numFmtId="3" fontId="6" fillId="0" borderId="13" xfId="58" applyNumberFormat="1" applyFont="1" applyBorder="1" applyAlignment="1">
      <alignment horizontal="right"/>
      <protection/>
    </xf>
    <xf numFmtId="3" fontId="11" fillId="0" borderId="10" xfId="58" applyNumberFormat="1" applyFont="1" applyBorder="1" applyAlignment="1">
      <alignment horizontal="right"/>
      <protection/>
    </xf>
    <xf numFmtId="3" fontId="11" fillId="0" borderId="13" xfId="58" applyNumberFormat="1" applyFont="1" applyBorder="1" applyAlignment="1">
      <alignment horizontal="right"/>
      <protection/>
    </xf>
    <xf numFmtId="0" fontId="6" fillId="0" borderId="33" xfId="58" applyFont="1" applyFill="1" applyBorder="1" applyAlignment="1">
      <alignment horizontal="left" wrapText="1"/>
      <protection/>
    </xf>
    <xf numFmtId="3" fontId="11" fillId="0" borderId="20" xfId="58" applyNumberFormat="1" applyFont="1" applyBorder="1" applyAlignment="1">
      <alignment horizontal="right"/>
      <protection/>
    </xf>
    <xf numFmtId="3" fontId="6" fillId="0" borderId="20" xfId="58" applyNumberFormat="1" applyFont="1" applyBorder="1" applyAlignment="1">
      <alignment horizontal="right"/>
      <protection/>
    </xf>
    <xf numFmtId="3" fontId="11" fillId="0" borderId="34" xfId="58" applyNumberFormat="1" applyFont="1" applyBorder="1" applyAlignment="1">
      <alignment horizontal="right"/>
      <protection/>
    </xf>
    <xf numFmtId="0" fontId="6" fillId="0" borderId="14" xfId="58" applyFont="1" applyFill="1" applyBorder="1" applyAlignment="1">
      <alignment horizontal="left" wrapText="1"/>
      <protection/>
    </xf>
    <xf numFmtId="3" fontId="11" fillId="0" borderId="15" xfId="58" applyNumberFormat="1" applyFont="1" applyBorder="1" applyAlignment="1">
      <alignment horizontal="right"/>
      <protection/>
    </xf>
    <xf numFmtId="3" fontId="6" fillId="0" borderId="15" xfId="58" applyNumberFormat="1" applyFont="1" applyBorder="1" applyAlignment="1">
      <alignment horizontal="right"/>
      <protection/>
    </xf>
    <xf numFmtId="3" fontId="11" fillId="0" borderId="16" xfId="58" applyNumberFormat="1" applyFont="1" applyBorder="1" applyAlignment="1">
      <alignment horizontal="right"/>
      <protection/>
    </xf>
    <xf numFmtId="0" fontId="12" fillId="0" borderId="11" xfId="58" applyFont="1" applyBorder="1" applyAlignment="1">
      <alignment/>
      <protection/>
    </xf>
    <xf numFmtId="3" fontId="12" fillId="0" borderId="19" xfId="58" applyNumberFormat="1" applyFont="1" applyBorder="1" applyAlignment="1">
      <alignment horizontal="right"/>
      <protection/>
    </xf>
    <xf numFmtId="3" fontId="12" fillId="0" borderId="18" xfId="58" applyNumberFormat="1" applyFont="1" applyBorder="1" applyAlignment="1">
      <alignment horizontal="right"/>
      <protection/>
    </xf>
    <xf numFmtId="173" fontId="11" fillId="0" borderId="20" xfId="40" applyNumberFormat="1" applyFont="1" applyBorder="1" applyAlignment="1">
      <alignment horizontal="right"/>
    </xf>
    <xf numFmtId="173" fontId="11" fillId="0" borderId="34" xfId="40" applyNumberFormat="1" applyFont="1" applyBorder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41" xfId="0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1" fillId="0" borderId="45" xfId="0" applyFont="1" applyBorder="1" applyAlignment="1">
      <alignment/>
    </xf>
    <xf numFmtId="3" fontId="11" fillId="0" borderId="46" xfId="57" applyNumberFormat="1" applyFont="1" applyFill="1" applyBorder="1">
      <alignment/>
      <protection/>
    </xf>
    <xf numFmtId="3" fontId="11" fillId="0" borderId="47" xfId="57" applyNumberFormat="1" applyFont="1" applyFill="1" applyBorder="1">
      <alignment/>
      <protection/>
    </xf>
    <xf numFmtId="3" fontId="11" fillId="0" borderId="48" xfId="57" applyNumberFormat="1" applyFont="1" applyFill="1" applyBorder="1">
      <alignment/>
      <protection/>
    </xf>
    <xf numFmtId="165" fontId="11" fillId="0" borderId="0" xfId="40" applyFont="1" applyAlignment="1">
      <alignment/>
    </xf>
    <xf numFmtId="0" fontId="13" fillId="0" borderId="45" xfId="0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6" fillId="0" borderId="45" xfId="0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0" fontId="12" fillId="0" borderId="45" xfId="0" applyFont="1" applyBorder="1" applyAlignment="1">
      <alignment/>
    </xf>
    <xf numFmtId="0" fontId="69" fillId="0" borderId="45" xfId="0" applyFont="1" applyBorder="1" applyAlignment="1">
      <alignment/>
    </xf>
    <xf numFmtId="165" fontId="11" fillId="0" borderId="47" xfId="40" applyFont="1" applyFill="1" applyBorder="1" applyAlignment="1">
      <alignment/>
    </xf>
    <xf numFmtId="0" fontId="69" fillId="0" borderId="49" xfId="0" applyFont="1" applyBorder="1" applyAlignment="1">
      <alignment/>
    </xf>
    <xf numFmtId="3" fontId="11" fillId="0" borderId="50" xfId="57" applyNumberFormat="1" applyFont="1" applyFill="1" applyBorder="1">
      <alignment/>
      <protection/>
    </xf>
    <xf numFmtId="3" fontId="11" fillId="0" borderId="51" xfId="57" applyNumberFormat="1" applyFont="1" applyFill="1" applyBorder="1">
      <alignment/>
      <protection/>
    </xf>
    <xf numFmtId="3" fontId="11" fillId="0" borderId="52" xfId="57" applyNumberFormat="1" applyFont="1" applyFill="1" applyBorder="1">
      <alignment/>
      <protection/>
    </xf>
    <xf numFmtId="165" fontId="11" fillId="0" borderId="51" xfId="40" applyFont="1" applyFill="1" applyBorder="1" applyAlignment="1">
      <alignment/>
    </xf>
    <xf numFmtId="0" fontId="13" fillId="0" borderId="53" xfId="0" applyFont="1" applyBorder="1" applyAlignment="1">
      <alignment/>
    </xf>
    <xf numFmtId="3" fontId="12" fillId="0" borderId="5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3" fontId="12" fillId="0" borderId="56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49" fontId="70" fillId="0" borderId="57" xfId="0" applyNumberFormat="1" applyFont="1" applyBorder="1" applyAlignment="1">
      <alignment horizontal="center" vertical="center"/>
    </xf>
    <xf numFmtId="49" fontId="70" fillId="0" borderId="58" xfId="0" applyNumberFormat="1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49" fontId="70" fillId="0" borderId="60" xfId="0" applyNumberFormat="1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70" fillId="0" borderId="62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63" xfId="0" applyFont="1" applyBorder="1" applyAlignment="1">
      <alignment horizontal="center" vertical="center"/>
    </xf>
    <xf numFmtId="0" fontId="70" fillId="0" borderId="6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0" fillId="0" borderId="57" xfId="0" applyFont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2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65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70" fillId="0" borderId="67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6" fillId="33" borderId="0" xfId="62" applyFont="1" applyFill="1" applyBorder="1" applyAlignment="1">
      <alignment horizontal="center"/>
      <protection/>
    </xf>
    <xf numFmtId="0" fontId="17" fillId="33" borderId="0" xfId="62" applyFont="1" applyFill="1" applyBorder="1" applyAlignment="1">
      <alignment horizontal="center"/>
      <protection/>
    </xf>
    <xf numFmtId="0" fontId="24" fillId="0" borderId="0" xfId="60" applyFont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14" fontId="24" fillId="0" borderId="0" xfId="60" applyNumberFormat="1" applyFont="1" applyAlignment="1">
      <alignment horizontal="center"/>
      <protection/>
    </xf>
    <xf numFmtId="14" fontId="6" fillId="0" borderId="0" xfId="60" applyNumberFormat="1" applyFont="1" applyAlignment="1">
      <alignment horizontal="center"/>
      <protection/>
    </xf>
    <xf numFmtId="0" fontId="12" fillId="0" borderId="11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 4" xfId="60"/>
    <cellStyle name="Normál 6" xfId="61"/>
    <cellStyle name="Normál_1.számú melléklet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29"/>
  <sheetViews>
    <sheetView zoomScale="75" zoomScaleNormal="75" workbookViewId="0" topLeftCell="A7">
      <selection activeCell="T29" sqref="T29"/>
    </sheetView>
  </sheetViews>
  <sheetFormatPr defaultColWidth="9.140625" defaultRowHeight="15"/>
  <cols>
    <col min="1" max="1" width="61.28125" style="7" customWidth="1"/>
    <col min="2" max="4" width="13.8515625" style="7" customWidth="1"/>
    <col min="5" max="5" width="6.00390625" style="7" customWidth="1"/>
    <col min="6" max="8" width="13.8515625" style="7" customWidth="1"/>
    <col min="9" max="9" width="6.421875" style="7" bestFit="1" customWidth="1"/>
    <col min="10" max="12" width="13.8515625" style="7" customWidth="1"/>
    <col min="13" max="13" width="6.00390625" style="7" customWidth="1"/>
    <col min="14" max="16" width="13.8515625" style="7" customWidth="1"/>
    <col min="17" max="17" width="6.00390625" style="7" customWidth="1"/>
    <col min="18" max="20" width="13.8515625" style="7" customWidth="1"/>
    <col min="21" max="21" width="7.8515625" style="7" customWidth="1"/>
    <col min="22" max="22" width="13.8515625" style="7" customWidth="1"/>
    <col min="23" max="23" width="13.57421875" style="7" bestFit="1" customWidth="1"/>
    <col min="24" max="24" width="13.57421875" style="7" customWidth="1"/>
    <col min="25" max="25" width="13.57421875" style="7" bestFit="1" customWidth="1"/>
    <col min="26" max="26" width="13.57421875" style="7" customWidth="1"/>
    <col min="27" max="30" width="13.57421875" style="7" bestFit="1" customWidth="1"/>
    <col min="31" max="16384" width="9.140625" style="7" customWidth="1"/>
  </cols>
  <sheetData>
    <row r="1" spans="1:22" ht="15.75">
      <c r="A1" s="70" t="s">
        <v>16</v>
      </c>
      <c r="V1" s="13" t="s">
        <v>17</v>
      </c>
    </row>
    <row r="3" spans="1:22" ht="24" customHeight="1">
      <c r="A3" s="374" t="s">
        <v>193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</row>
    <row r="4" spans="1:22" ht="21" customHeight="1">
      <c r="A4" s="375" t="s">
        <v>18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</row>
    <row r="5" spans="1:22" ht="15.75" thickBot="1">
      <c r="A5" s="33"/>
      <c r="B5" s="34"/>
      <c r="C5" s="62"/>
      <c r="D5" s="62"/>
      <c r="E5" s="62"/>
      <c r="F5" s="34"/>
      <c r="G5" s="62"/>
      <c r="H5" s="62"/>
      <c r="I5" s="62"/>
      <c r="J5" s="34"/>
      <c r="K5" s="62"/>
      <c r="L5" s="62"/>
      <c r="M5" s="62"/>
      <c r="N5" s="34"/>
      <c r="O5" s="62"/>
      <c r="P5" s="62"/>
      <c r="Q5" s="62"/>
      <c r="R5" s="34"/>
      <c r="S5" s="62"/>
      <c r="T5" s="62"/>
      <c r="U5" s="62"/>
      <c r="V5" s="34"/>
    </row>
    <row r="6" spans="1:22" ht="27" customHeight="1" thickTop="1">
      <c r="A6" s="377" t="s">
        <v>41</v>
      </c>
      <c r="B6" s="365" t="s">
        <v>42</v>
      </c>
      <c r="C6" s="366"/>
      <c r="D6" s="366"/>
      <c r="E6" s="369"/>
      <c r="F6" s="365" t="s">
        <v>43</v>
      </c>
      <c r="G6" s="366"/>
      <c r="H6" s="366"/>
      <c r="I6" s="369"/>
      <c r="J6" s="365" t="s">
        <v>44</v>
      </c>
      <c r="K6" s="366"/>
      <c r="L6" s="366"/>
      <c r="M6" s="369"/>
      <c r="N6" s="365" t="s">
        <v>45</v>
      </c>
      <c r="O6" s="366"/>
      <c r="P6" s="366"/>
      <c r="Q6" s="369"/>
      <c r="R6" s="365" t="s">
        <v>12</v>
      </c>
      <c r="S6" s="366"/>
      <c r="T6" s="366"/>
      <c r="U6" s="366"/>
      <c r="V6" s="371" t="s">
        <v>26</v>
      </c>
    </row>
    <row r="7" spans="1:22" ht="30.75" customHeight="1">
      <c r="A7" s="378"/>
      <c r="B7" s="367" t="s">
        <v>46</v>
      </c>
      <c r="C7" s="368"/>
      <c r="D7" s="368"/>
      <c r="E7" s="370"/>
      <c r="F7" s="367" t="s">
        <v>47</v>
      </c>
      <c r="G7" s="368"/>
      <c r="H7" s="368"/>
      <c r="I7" s="370"/>
      <c r="J7" s="367" t="s">
        <v>48</v>
      </c>
      <c r="K7" s="368"/>
      <c r="L7" s="368"/>
      <c r="M7" s="370"/>
      <c r="N7" s="367" t="s">
        <v>49</v>
      </c>
      <c r="O7" s="368"/>
      <c r="P7" s="368"/>
      <c r="Q7" s="370"/>
      <c r="R7" s="367"/>
      <c r="S7" s="368"/>
      <c r="T7" s="368"/>
      <c r="U7" s="368"/>
      <c r="V7" s="372"/>
    </row>
    <row r="8" spans="1:22" ht="42" customHeight="1" thickBot="1">
      <c r="A8" s="379"/>
      <c r="B8" s="63" t="s">
        <v>30</v>
      </c>
      <c r="C8" s="63" t="s">
        <v>62</v>
      </c>
      <c r="D8" s="63" t="s">
        <v>101</v>
      </c>
      <c r="E8" s="63" t="s">
        <v>102</v>
      </c>
      <c r="F8" s="63" t="s">
        <v>30</v>
      </c>
      <c r="G8" s="63" t="s">
        <v>62</v>
      </c>
      <c r="H8" s="63" t="s">
        <v>101</v>
      </c>
      <c r="I8" s="63" t="s">
        <v>102</v>
      </c>
      <c r="J8" s="63" t="s">
        <v>30</v>
      </c>
      <c r="K8" s="63" t="s">
        <v>62</v>
      </c>
      <c r="L8" s="63" t="s">
        <v>101</v>
      </c>
      <c r="M8" s="63" t="s">
        <v>102</v>
      </c>
      <c r="N8" s="63" t="s">
        <v>30</v>
      </c>
      <c r="O8" s="63" t="s">
        <v>62</v>
      </c>
      <c r="P8" s="63" t="s">
        <v>101</v>
      </c>
      <c r="Q8" s="63" t="s">
        <v>102</v>
      </c>
      <c r="R8" s="63" t="s">
        <v>30</v>
      </c>
      <c r="S8" s="63" t="s">
        <v>62</v>
      </c>
      <c r="T8" s="63" t="s">
        <v>101</v>
      </c>
      <c r="U8" s="63" t="s">
        <v>102</v>
      </c>
      <c r="V8" s="373"/>
    </row>
    <row r="9" spans="1:22" ht="30" customHeight="1" thickTop="1">
      <c r="A9" s="67" t="s">
        <v>33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68"/>
      <c r="T9" s="68"/>
      <c r="U9" s="68"/>
      <c r="V9" s="69"/>
    </row>
    <row r="10" spans="1:28" ht="30" customHeight="1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64"/>
      <c r="T10" s="64"/>
      <c r="U10" s="64"/>
      <c r="V10" s="18"/>
      <c r="AB10" s="8"/>
    </row>
    <row r="11" spans="1:28" ht="30" customHeight="1">
      <c r="A11" s="16" t="s">
        <v>19</v>
      </c>
      <c r="B11" s="11">
        <f>SUM(B12:B17)</f>
        <v>19698300</v>
      </c>
      <c r="C11" s="11">
        <f>SUM(C12:C17)</f>
        <v>19698300</v>
      </c>
      <c r="D11" s="11">
        <f>SUM(D12:D17)</f>
        <v>19698300</v>
      </c>
      <c r="E11" s="155">
        <f>+D11/C11*100</f>
        <v>100</v>
      </c>
      <c r="F11" s="11"/>
      <c r="G11" s="11"/>
      <c r="H11" s="11"/>
      <c r="I11" s="11"/>
      <c r="J11" s="11">
        <f>SUM(J12:J17)</f>
        <v>7682337</v>
      </c>
      <c r="K11" s="11">
        <f>SUM(K12:K17)</f>
        <v>7682337</v>
      </c>
      <c r="L11" s="11">
        <f>SUM(L12:L17)</f>
        <v>7682337</v>
      </c>
      <c r="M11" s="157">
        <f>+L11/K11*100</f>
        <v>100</v>
      </c>
      <c r="N11" s="11">
        <f>SUM(N12:N17)</f>
        <v>52176000</v>
      </c>
      <c r="O11" s="11">
        <f>SUM(O12:O17)</f>
        <v>52176000</v>
      </c>
      <c r="P11" s="11">
        <f>SUM(P12:P17)</f>
        <v>52176000</v>
      </c>
      <c r="Q11" s="157">
        <f>+P11/O11*100</f>
        <v>100</v>
      </c>
      <c r="R11" s="11">
        <f>SUM(R12:R17)</f>
        <v>79556637</v>
      </c>
      <c r="S11" s="11">
        <f>SUM(S12:S17)</f>
        <v>79556637</v>
      </c>
      <c r="T11" s="87">
        <f>+D11+H11+L11+P11</f>
        <v>79556637</v>
      </c>
      <c r="U11" s="158">
        <f aca="true" t="shared" si="0" ref="U11:U17">+T11/S11*100</f>
        <v>100</v>
      </c>
      <c r="V11" s="19">
        <f>+T11</f>
        <v>79556637</v>
      </c>
      <c r="AB11" s="8"/>
    </row>
    <row r="12" spans="1:30" ht="30" customHeight="1">
      <c r="A12" s="20" t="s">
        <v>20</v>
      </c>
      <c r="B12" s="14">
        <v>13098900</v>
      </c>
      <c r="C12" s="14">
        <v>13098900</v>
      </c>
      <c r="D12" s="14">
        <v>13098900</v>
      </c>
      <c r="E12" s="155">
        <f>+D12/C12*100</f>
        <v>100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2">
        <f>+B12+F12+J12+N12</f>
        <v>13098900</v>
      </c>
      <c r="S12" s="12">
        <f aca="true" t="shared" si="1" ref="R12:T19">+C12+G12+K12+O12</f>
        <v>13098900</v>
      </c>
      <c r="T12" s="12">
        <f t="shared" si="1"/>
        <v>13098900</v>
      </c>
      <c r="U12" s="159">
        <f t="shared" si="0"/>
        <v>100</v>
      </c>
      <c r="V12" s="21">
        <f aca="true" t="shared" si="2" ref="V12:V17">+T12</f>
        <v>13098900</v>
      </c>
      <c r="W12" s="8"/>
      <c r="X12" s="8"/>
      <c r="AA12" s="8"/>
      <c r="AB12" s="8"/>
      <c r="AC12" s="8"/>
      <c r="AD12" s="8"/>
    </row>
    <row r="13" spans="1:30" ht="30" customHeight="1">
      <c r="A13" s="20" t="s">
        <v>21</v>
      </c>
      <c r="B13" s="14">
        <v>6599400</v>
      </c>
      <c r="C13" s="14">
        <v>6599400</v>
      </c>
      <c r="D13" s="14">
        <v>6599400</v>
      </c>
      <c r="E13" s="155">
        <f>+D13/C13*100</f>
        <v>100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2">
        <f t="shared" si="1"/>
        <v>6599400</v>
      </c>
      <c r="S13" s="12">
        <f t="shared" si="1"/>
        <v>6599400</v>
      </c>
      <c r="T13" s="12">
        <f t="shared" si="1"/>
        <v>6599400</v>
      </c>
      <c r="U13" s="159">
        <f t="shared" si="0"/>
        <v>100</v>
      </c>
      <c r="V13" s="21">
        <f t="shared" si="2"/>
        <v>6599400</v>
      </c>
      <c r="W13" s="8"/>
      <c r="X13" s="8"/>
      <c r="AA13" s="8"/>
      <c r="AB13" s="8"/>
      <c r="AC13" s="8"/>
      <c r="AD13" s="8"/>
    </row>
    <row r="14" spans="1:29" ht="30" customHeight="1">
      <c r="A14" s="22" t="s">
        <v>22</v>
      </c>
      <c r="B14" s="12"/>
      <c r="C14" s="12"/>
      <c r="D14" s="12"/>
      <c r="E14" s="12"/>
      <c r="F14" s="12"/>
      <c r="G14" s="12"/>
      <c r="H14" s="12"/>
      <c r="I14" s="12"/>
      <c r="J14" s="12">
        <v>5108571</v>
      </c>
      <c r="K14" s="12">
        <v>5108571</v>
      </c>
      <c r="L14" s="12">
        <v>5108571</v>
      </c>
      <c r="M14" s="156">
        <f>+L14/K14*100</f>
        <v>100</v>
      </c>
      <c r="N14" s="26"/>
      <c r="O14" s="26"/>
      <c r="P14" s="26"/>
      <c r="Q14" s="26"/>
      <c r="R14" s="12">
        <f t="shared" si="1"/>
        <v>5108571</v>
      </c>
      <c r="S14" s="12">
        <f t="shared" si="1"/>
        <v>5108571</v>
      </c>
      <c r="T14" s="12">
        <f t="shared" si="1"/>
        <v>5108571</v>
      </c>
      <c r="U14" s="159">
        <f t="shared" si="0"/>
        <v>100</v>
      </c>
      <c r="V14" s="21">
        <f t="shared" si="2"/>
        <v>5108571</v>
      </c>
      <c r="W14" s="8"/>
      <c r="X14" s="8"/>
      <c r="Y14" s="10"/>
      <c r="Z14" s="10"/>
      <c r="AB14" s="8"/>
      <c r="AC14" s="8"/>
    </row>
    <row r="15" spans="1:28" ht="30" customHeight="1">
      <c r="A15" s="22" t="s">
        <v>23</v>
      </c>
      <c r="B15" s="12"/>
      <c r="C15" s="12"/>
      <c r="D15" s="12"/>
      <c r="E15" s="12"/>
      <c r="F15" s="12"/>
      <c r="G15" s="12"/>
      <c r="H15" s="12"/>
      <c r="I15" s="12"/>
      <c r="J15" s="12">
        <v>2573766</v>
      </c>
      <c r="K15" s="12">
        <v>2573766</v>
      </c>
      <c r="L15" s="12">
        <v>2573766</v>
      </c>
      <c r="M15" s="156">
        <f>+L15/K15*100</f>
        <v>100</v>
      </c>
      <c r="N15" s="26"/>
      <c r="O15" s="26"/>
      <c r="P15" s="26"/>
      <c r="Q15" s="26"/>
      <c r="R15" s="12">
        <f t="shared" si="1"/>
        <v>2573766</v>
      </c>
      <c r="S15" s="12">
        <f t="shared" si="1"/>
        <v>2573766</v>
      </c>
      <c r="T15" s="12">
        <f t="shared" si="1"/>
        <v>2573766</v>
      </c>
      <c r="U15" s="159">
        <f t="shared" si="0"/>
        <v>100</v>
      </c>
      <c r="V15" s="21">
        <f t="shared" si="2"/>
        <v>2573766</v>
      </c>
      <c r="W15" s="8"/>
      <c r="X15" s="8"/>
      <c r="Y15" s="8"/>
      <c r="Z15" s="8"/>
      <c r="AB15" s="8"/>
    </row>
    <row r="16" spans="1:29" ht="30" customHeight="1">
      <c r="A16" s="22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v>34695796.408827156</v>
      </c>
      <c r="O16" s="12">
        <v>34695796.408827156</v>
      </c>
      <c r="P16" s="12">
        <v>34695796</v>
      </c>
      <c r="Q16" s="156">
        <f>+P16/O16*100</f>
        <v>99.99999882168102</v>
      </c>
      <c r="R16" s="12">
        <f t="shared" si="1"/>
        <v>34695796.408827156</v>
      </c>
      <c r="S16" s="12">
        <f t="shared" si="1"/>
        <v>34695796.408827156</v>
      </c>
      <c r="T16" s="12">
        <f t="shared" si="1"/>
        <v>34695796</v>
      </c>
      <c r="U16" s="159">
        <f t="shared" si="0"/>
        <v>99.99999882168102</v>
      </c>
      <c r="V16" s="21">
        <f t="shared" si="2"/>
        <v>34695796</v>
      </c>
      <c r="W16" s="8"/>
      <c r="X16" s="8"/>
      <c r="Y16" s="8"/>
      <c r="Z16" s="8"/>
      <c r="AA16" s="8"/>
      <c r="AC16" s="8"/>
    </row>
    <row r="17" spans="1:30" ht="30" customHeight="1">
      <c r="A17" s="22" t="s">
        <v>25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17480203.59117284</v>
      </c>
      <c r="O17" s="12">
        <v>17480203.59117284</v>
      </c>
      <c r="P17" s="12">
        <v>17480204</v>
      </c>
      <c r="Q17" s="156">
        <f>+P17/O17*100</f>
        <v>100.00000233880091</v>
      </c>
      <c r="R17" s="12">
        <f t="shared" si="1"/>
        <v>17480203.59117284</v>
      </c>
      <c r="S17" s="12">
        <f t="shared" si="1"/>
        <v>17480203.59117284</v>
      </c>
      <c r="T17" s="12">
        <f t="shared" si="1"/>
        <v>17480204</v>
      </c>
      <c r="U17" s="159">
        <f t="shared" si="0"/>
        <v>100.00000233880091</v>
      </c>
      <c r="V17" s="21">
        <f t="shared" si="2"/>
        <v>17480204</v>
      </c>
      <c r="W17" s="8"/>
      <c r="X17" s="8"/>
      <c r="Y17" s="8"/>
      <c r="Z17" s="8"/>
      <c r="AA17" s="8"/>
      <c r="AC17" s="8"/>
      <c r="AD17" s="8"/>
    </row>
    <row r="18" spans="1:30" ht="30" customHeight="1">
      <c r="A18" s="16" t="s">
        <v>114</v>
      </c>
      <c r="B18" s="12"/>
      <c r="C18" s="12"/>
      <c r="D18" s="87">
        <v>17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6"/>
      <c r="R18" s="12"/>
      <c r="S18" s="12"/>
      <c r="T18" s="87">
        <f t="shared" si="1"/>
        <v>17</v>
      </c>
      <c r="U18" s="159"/>
      <c r="V18" s="19">
        <f>+T18</f>
        <v>17</v>
      </c>
      <c r="W18" s="8"/>
      <c r="X18" s="8"/>
      <c r="Y18" s="8"/>
      <c r="Z18" s="8"/>
      <c r="AA18" s="8"/>
      <c r="AC18" s="8"/>
      <c r="AD18" s="8"/>
    </row>
    <row r="19" spans="1:28" ht="30" customHeight="1">
      <c r="A19" s="16" t="s">
        <v>113</v>
      </c>
      <c r="B19" s="14"/>
      <c r="C19" s="11"/>
      <c r="D19" s="11">
        <v>2</v>
      </c>
      <c r="E19" s="1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3">
        <f t="shared" si="1"/>
        <v>0</v>
      </c>
      <c r="S19" s="163">
        <f t="shared" si="1"/>
        <v>0</v>
      </c>
      <c r="T19" s="87">
        <f t="shared" si="1"/>
        <v>2</v>
      </c>
      <c r="U19" s="154"/>
      <c r="V19" s="19">
        <f>+T19</f>
        <v>2</v>
      </c>
      <c r="W19" s="8"/>
      <c r="X19" s="8"/>
      <c r="Y19" s="8"/>
      <c r="Z19" s="8"/>
      <c r="AB19" s="8"/>
    </row>
    <row r="20" spans="1:28" ht="30" customHeight="1">
      <c r="A20" s="16" t="s">
        <v>60</v>
      </c>
      <c r="B20" s="11">
        <f>+B19+B18+B11</f>
        <v>19698300</v>
      </c>
      <c r="C20" s="11">
        <f>+C19+C18+C11</f>
        <v>19698300</v>
      </c>
      <c r="D20" s="11">
        <f>+D19+D18+D11</f>
        <v>19698319</v>
      </c>
      <c r="E20" s="157">
        <f>+D20/C20*100</f>
        <v>100.00009645502404</v>
      </c>
      <c r="F20" s="11"/>
      <c r="G20" s="11"/>
      <c r="H20" s="11"/>
      <c r="I20" s="11"/>
      <c r="J20" s="11">
        <f>+J19+J18+J11</f>
        <v>7682337</v>
      </c>
      <c r="K20" s="11">
        <f>+K19+K18+K11</f>
        <v>7682337</v>
      </c>
      <c r="L20" s="11">
        <f>+L19+L18+L11</f>
        <v>7682337</v>
      </c>
      <c r="M20" s="157">
        <f>+L20/K20*100</f>
        <v>100</v>
      </c>
      <c r="N20" s="11">
        <f>+N19+N18+N11</f>
        <v>52176000</v>
      </c>
      <c r="O20" s="11">
        <f>+O19+O18+O11</f>
        <v>52176000</v>
      </c>
      <c r="P20" s="11">
        <f>+P19+P18+P11</f>
        <v>52176000</v>
      </c>
      <c r="Q20" s="157">
        <f>+P20/O20*100</f>
        <v>100</v>
      </c>
      <c r="R20" s="11">
        <f>+R19+R18+R11</f>
        <v>79556637</v>
      </c>
      <c r="S20" s="11">
        <f>+S19+S18+S11</f>
        <v>79556637</v>
      </c>
      <c r="T20" s="11">
        <f>+T19+T18+T11</f>
        <v>79556656</v>
      </c>
      <c r="U20" s="158">
        <f>+T20/S20*100</f>
        <v>100.00002388235691</v>
      </c>
      <c r="V20" s="19">
        <f>+V19+V18+V11</f>
        <v>79556656</v>
      </c>
      <c r="AB20" s="8"/>
    </row>
    <row r="21" spans="1:28" ht="30" customHeight="1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65"/>
      <c r="T21" s="65"/>
      <c r="U21" s="65"/>
      <c r="V21" s="21"/>
      <c r="AB21" s="8"/>
    </row>
    <row r="22" spans="1:22" ht="30" customHeight="1">
      <c r="A22" s="16" t="s">
        <v>27</v>
      </c>
      <c r="B22" s="11"/>
      <c r="C22" s="11"/>
      <c r="D22" s="11"/>
      <c r="E22" s="11"/>
      <c r="F22" s="11">
        <v>15000000</v>
      </c>
      <c r="G22" s="11">
        <v>19068761</v>
      </c>
      <c r="H22" s="11">
        <v>19068761</v>
      </c>
      <c r="I22" s="157">
        <f>+H22/G22*100</f>
        <v>100</v>
      </c>
      <c r="J22" s="11"/>
      <c r="K22" s="11"/>
      <c r="L22" s="11"/>
      <c r="M22" s="11"/>
      <c r="N22" s="11"/>
      <c r="O22" s="11"/>
      <c r="P22" s="11"/>
      <c r="Q22" s="11"/>
      <c r="R22" s="11">
        <f>+F22</f>
        <v>15000000</v>
      </c>
      <c r="S22" s="11">
        <f>+G22</f>
        <v>19068761</v>
      </c>
      <c r="T22" s="11">
        <f>+H22</f>
        <v>19068761</v>
      </c>
      <c r="U22" s="158">
        <f>+T22/S22*100</f>
        <v>100</v>
      </c>
      <c r="V22" s="19">
        <f>+T22</f>
        <v>19068761</v>
      </c>
    </row>
    <row r="23" spans="1:22" ht="30" customHeight="1" thickBot="1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6"/>
      <c r="T23" s="66"/>
      <c r="U23" s="66"/>
      <c r="V23" s="28"/>
    </row>
    <row r="24" spans="1:22" ht="30" customHeight="1" thickBot="1" thickTop="1">
      <c r="A24" s="15" t="s">
        <v>34</v>
      </c>
      <c r="B24" s="160">
        <f>+B20+B22</f>
        <v>19698300</v>
      </c>
      <c r="C24" s="160">
        <f>+C20+C22</f>
        <v>19698300</v>
      </c>
      <c r="D24" s="160">
        <f>+D20+D22</f>
        <v>19698319</v>
      </c>
      <c r="E24" s="161">
        <f>+D24/C24*100</f>
        <v>100.00009645502404</v>
      </c>
      <c r="F24" s="160">
        <f>+F20+F22</f>
        <v>15000000</v>
      </c>
      <c r="G24" s="160">
        <f>+G20+G22</f>
        <v>19068761</v>
      </c>
      <c r="H24" s="160">
        <f>+H20+H22</f>
        <v>19068761</v>
      </c>
      <c r="I24" s="161">
        <f>+H24/G24*100</f>
        <v>100</v>
      </c>
      <c r="J24" s="160">
        <f>+J20+J22</f>
        <v>7682337</v>
      </c>
      <c r="K24" s="160">
        <f>+K20+K22</f>
        <v>7682337</v>
      </c>
      <c r="L24" s="160">
        <f>+L20+L22</f>
        <v>7682337</v>
      </c>
      <c r="M24" s="161">
        <f>+L24/K24*100</f>
        <v>100</v>
      </c>
      <c r="N24" s="160">
        <f>+N20+N22</f>
        <v>52176000</v>
      </c>
      <c r="O24" s="160">
        <f>+O20+O22</f>
        <v>52176000</v>
      </c>
      <c r="P24" s="160">
        <f>+P20+P22</f>
        <v>52176000</v>
      </c>
      <c r="Q24" s="161">
        <f>+P24/O24*100</f>
        <v>100</v>
      </c>
      <c r="R24" s="160">
        <f>+R20+R22</f>
        <v>94556637</v>
      </c>
      <c r="S24" s="160">
        <f>+S20+S22</f>
        <v>98625398</v>
      </c>
      <c r="T24" s="160">
        <f>+T20+T22</f>
        <v>98625417</v>
      </c>
      <c r="U24" s="161">
        <f>+T24/S24*100</f>
        <v>100.00001926481453</v>
      </c>
      <c r="V24" s="162">
        <f>+T24</f>
        <v>98625417</v>
      </c>
    </row>
    <row r="25" ht="15.75" thickTop="1"/>
    <row r="29" spans="2:4" ht="15">
      <c r="B29" s="164"/>
      <c r="C29" s="164"/>
      <c r="D29" s="164"/>
    </row>
  </sheetData>
  <sheetProtection/>
  <mergeCells count="14">
    <mergeCell ref="V6:V8"/>
    <mergeCell ref="A3:V3"/>
    <mergeCell ref="A4:V4"/>
    <mergeCell ref="A6:A8"/>
    <mergeCell ref="N6:Q6"/>
    <mergeCell ref="N7:Q7"/>
    <mergeCell ref="R6:U6"/>
    <mergeCell ref="R7:U7"/>
    <mergeCell ref="B6:E6"/>
    <mergeCell ref="B7:E7"/>
    <mergeCell ref="F6:I6"/>
    <mergeCell ref="F7:I7"/>
    <mergeCell ref="J6:M6"/>
    <mergeCell ref="J7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X41"/>
  <sheetViews>
    <sheetView view="pageBreakPreview" zoomScale="60" zoomScaleNormal="75" workbookViewId="0" topLeftCell="A1">
      <selection activeCell="Y20" sqref="Y20"/>
    </sheetView>
  </sheetViews>
  <sheetFormatPr defaultColWidth="9.140625" defaultRowHeight="15"/>
  <cols>
    <col min="1" max="1" width="49.421875" style="50" bestFit="1" customWidth="1"/>
    <col min="2" max="2" width="10.421875" style="50" bestFit="1" customWidth="1"/>
    <col min="3" max="3" width="11.140625" style="50" bestFit="1" customWidth="1"/>
    <col min="4" max="4" width="12.57421875" style="50" customWidth="1"/>
    <col min="5" max="7" width="11.57421875" style="50" bestFit="1" customWidth="1"/>
    <col min="8" max="8" width="10.421875" style="50" bestFit="1" customWidth="1"/>
    <col min="9" max="9" width="11.140625" style="50" bestFit="1" customWidth="1"/>
    <col min="10" max="10" width="10.421875" style="50" bestFit="1" customWidth="1"/>
    <col min="11" max="13" width="11.57421875" style="50" bestFit="1" customWidth="1"/>
    <col min="14" max="14" width="10.421875" style="50" bestFit="1" customWidth="1"/>
    <col min="15" max="15" width="11.140625" style="50" bestFit="1" customWidth="1"/>
    <col min="16" max="16" width="10.421875" style="50" bestFit="1" customWidth="1"/>
    <col min="17" max="19" width="11.57421875" style="50" bestFit="1" customWidth="1"/>
    <col min="20" max="21" width="12.7109375" style="50" bestFit="1" customWidth="1"/>
    <col min="22" max="22" width="14.00390625" style="50" bestFit="1" customWidth="1"/>
    <col min="23" max="23" width="9.140625" style="50" customWidth="1"/>
    <col min="24" max="24" width="17.140625" style="50" bestFit="1" customWidth="1"/>
    <col min="25" max="25" width="11.140625" style="50" bestFit="1" customWidth="1"/>
    <col min="26" max="16384" width="9.140625" style="50" customWidth="1"/>
  </cols>
  <sheetData>
    <row r="1" spans="1:22" ht="15">
      <c r="A1" s="7" t="s">
        <v>16</v>
      </c>
      <c r="V1" s="52" t="s">
        <v>227</v>
      </c>
    </row>
    <row r="2" ht="15">
      <c r="A2" s="51"/>
    </row>
    <row r="3" ht="15">
      <c r="A3" s="51"/>
    </row>
    <row r="4" spans="1:128" ht="15">
      <c r="A4" s="419" t="s">
        <v>225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</row>
    <row r="5" spans="1:128" ht="15">
      <c r="A5" s="420" t="s">
        <v>18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</row>
    <row r="6" spans="1:22" ht="15.75" thickBo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s="55" customFormat="1" ht="15" thickTop="1">
      <c r="A7" s="417" t="s">
        <v>59</v>
      </c>
      <c r="B7" s="412" t="s">
        <v>212</v>
      </c>
      <c r="C7" s="413"/>
      <c r="D7" s="414"/>
      <c r="E7" s="415" t="s">
        <v>213</v>
      </c>
      <c r="F7" s="413"/>
      <c r="G7" s="416"/>
      <c r="H7" s="412" t="s">
        <v>214</v>
      </c>
      <c r="I7" s="413"/>
      <c r="J7" s="414"/>
      <c r="K7" s="415" t="s">
        <v>215</v>
      </c>
      <c r="L7" s="413"/>
      <c r="M7" s="416"/>
      <c r="N7" s="412" t="s">
        <v>216</v>
      </c>
      <c r="O7" s="413"/>
      <c r="P7" s="414"/>
      <c r="Q7" s="415" t="s">
        <v>217</v>
      </c>
      <c r="R7" s="413"/>
      <c r="S7" s="416"/>
      <c r="T7" s="412" t="s">
        <v>218</v>
      </c>
      <c r="U7" s="413"/>
      <c r="V7" s="414"/>
    </row>
    <row r="8" spans="1:22" s="55" customFormat="1" ht="15.75" thickBot="1">
      <c r="A8" s="418"/>
      <c r="B8" s="329" t="s">
        <v>71</v>
      </c>
      <c r="C8" s="152" t="s">
        <v>65</v>
      </c>
      <c r="D8" s="330" t="s">
        <v>101</v>
      </c>
      <c r="E8" s="331" t="s">
        <v>71</v>
      </c>
      <c r="F8" s="152" t="s">
        <v>65</v>
      </c>
      <c r="G8" s="332" t="s">
        <v>101</v>
      </c>
      <c r="H8" s="329" t="s">
        <v>71</v>
      </c>
      <c r="I8" s="152" t="s">
        <v>65</v>
      </c>
      <c r="J8" s="330" t="s">
        <v>101</v>
      </c>
      <c r="K8" s="331" t="s">
        <v>71</v>
      </c>
      <c r="L8" s="152" t="s">
        <v>65</v>
      </c>
      <c r="M8" s="332" t="s">
        <v>101</v>
      </c>
      <c r="N8" s="329" t="s">
        <v>71</v>
      </c>
      <c r="O8" s="152" t="s">
        <v>65</v>
      </c>
      <c r="P8" s="330" t="s">
        <v>101</v>
      </c>
      <c r="Q8" s="331" t="s">
        <v>71</v>
      </c>
      <c r="R8" s="152" t="s">
        <v>65</v>
      </c>
      <c r="S8" s="332" t="s">
        <v>101</v>
      </c>
      <c r="T8" s="329" t="s">
        <v>71</v>
      </c>
      <c r="U8" s="152" t="s">
        <v>65</v>
      </c>
      <c r="V8" s="330" t="s">
        <v>101</v>
      </c>
    </row>
    <row r="9" spans="1:22" ht="24.75" customHeight="1" thickTop="1">
      <c r="A9" s="333" t="s">
        <v>41</v>
      </c>
      <c r="B9" s="334"/>
      <c r="C9" s="56"/>
      <c r="D9" s="335"/>
      <c r="E9" s="336"/>
      <c r="F9" s="56"/>
      <c r="G9" s="337"/>
      <c r="H9" s="334"/>
      <c r="I9" s="56"/>
      <c r="J9" s="335"/>
      <c r="K9" s="336"/>
      <c r="L9" s="56"/>
      <c r="M9" s="337"/>
      <c r="N9" s="334"/>
      <c r="O9" s="56"/>
      <c r="P9" s="335"/>
      <c r="Q9" s="336"/>
      <c r="R9" s="56"/>
      <c r="S9" s="337"/>
      <c r="T9" s="334"/>
      <c r="U9" s="56"/>
      <c r="V9" s="335"/>
    </row>
    <row r="10" spans="1:22" ht="24.75" customHeight="1">
      <c r="A10" s="338" t="s">
        <v>9</v>
      </c>
      <c r="B10" s="339"/>
      <c r="C10" s="49"/>
      <c r="D10" s="340"/>
      <c r="E10" s="341"/>
      <c r="F10" s="49"/>
      <c r="G10" s="202"/>
      <c r="H10" s="339"/>
      <c r="I10" s="49"/>
      <c r="J10" s="340"/>
      <c r="K10" s="341"/>
      <c r="L10" s="49"/>
      <c r="M10" s="202">
        <v>4</v>
      </c>
      <c r="N10" s="339"/>
      <c r="O10" s="49"/>
      <c r="P10" s="340"/>
      <c r="Q10" s="341"/>
      <c r="R10" s="49"/>
      <c r="S10" s="202">
        <v>4</v>
      </c>
      <c r="T10" s="339"/>
      <c r="U10" s="49"/>
      <c r="V10" s="340">
        <f>+S10+P10+M10+J10+G10+D10</f>
        <v>8</v>
      </c>
    </row>
    <row r="11" spans="1:24" ht="24.75" customHeight="1">
      <c r="A11" s="338" t="s">
        <v>19</v>
      </c>
      <c r="B11" s="339"/>
      <c r="C11" s="49"/>
      <c r="D11" s="340"/>
      <c r="E11" s="341">
        <v>13259440</v>
      </c>
      <c r="F11" s="49">
        <v>13259440</v>
      </c>
      <c r="G11" s="202">
        <v>8817210</v>
      </c>
      <c r="H11" s="339">
        <v>6629720</v>
      </c>
      <c r="I11" s="49">
        <v>6629720</v>
      </c>
      <c r="J11" s="340">
        <v>4408605</v>
      </c>
      <c r="K11" s="341">
        <v>6629720</v>
      </c>
      <c r="L11" s="49">
        <v>6629720</v>
      </c>
      <c r="M11" s="202">
        <v>11071950</v>
      </c>
      <c r="N11" s="339">
        <v>6629720</v>
      </c>
      <c r="O11" s="49">
        <v>6629720</v>
      </c>
      <c r="P11" s="340">
        <v>4408605</v>
      </c>
      <c r="Q11" s="341">
        <v>6629720</v>
      </c>
      <c r="R11" s="49">
        <f>6629720</f>
        <v>6629720</v>
      </c>
      <c r="S11" s="202">
        <v>11071950</v>
      </c>
      <c r="T11" s="339">
        <f>+Q11+N11+K11+H11+E11+B11</f>
        <v>39778320</v>
      </c>
      <c r="U11" s="49">
        <f>+R11+O11+L11+I11+F11+C11</f>
        <v>39778320</v>
      </c>
      <c r="V11" s="340">
        <f>+S11+P11+M11+J11+G11+D11</f>
        <v>39778320</v>
      </c>
      <c r="X11" s="342"/>
    </row>
    <row r="12" spans="1:26" ht="24.75" customHeight="1">
      <c r="A12" s="338" t="s">
        <v>58</v>
      </c>
      <c r="B12" s="339">
        <v>6726656</v>
      </c>
      <c r="C12" s="49">
        <v>6726656</v>
      </c>
      <c r="D12" s="340">
        <v>6726656</v>
      </c>
      <c r="E12" s="341"/>
      <c r="F12" s="49"/>
      <c r="G12" s="202"/>
      <c r="H12" s="339"/>
      <c r="I12" s="49"/>
      <c r="J12" s="340"/>
      <c r="K12" s="341">
        <v>8273344</v>
      </c>
      <c r="L12" s="49">
        <v>8273344</v>
      </c>
      <c r="M12" s="202">
        <v>8273344</v>
      </c>
      <c r="N12" s="339"/>
      <c r="O12" s="49"/>
      <c r="P12" s="340"/>
      <c r="Q12" s="341"/>
      <c r="R12" s="49">
        <v>4068761</v>
      </c>
      <c r="S12" s="202">
        <v>4068761</v>
      </c>
      <c r="T12" s="339">
        <f aca="true" t="shared" si="0" ref="T12:V20">+Q12+N12+K12+H12+E12+B12</f>
        <v>15000000</v>
      </c>
      <c r="U12" s="49">
        <f t="shared" si="0"/>
        <v>19068761</v>
      </c>
      <c r="V12" s="340">
        <f t="shared" si="0"/>
        <v>19068761</v>
      </c>
      <c r="X12" s="57"/>
      <c r="Z12" s="57"/>
    </row>
    <row r="13" spans="1:22" s="58" customFormat="1" ht="24.75" customHeight="1">
      <c r="A13" s="343" t="s">
        <v>55</v>
      </c>
      <c r="B13" s="344">
        <f>SUM(B10:B12)</f>
        <v>6726656</v>
      </c>
      <c r="C13" s="88">
        <f aca="true" t="shared" si="1" ref="C13:S13">SUM(C10:C12)</f>
        <v>6726656</v>
      </c>
      <c r="D13" s="345">
        <f t="shared" si="1"/>
        <v>6726656</v>
      </c>
      <c r="E13" s="346">
        <f t="shared" si="1"/>
        <v>13259440</v>
      </c>
      <c r="F13" s="88">
        <f t="shared" si="1"/>
        <v>13259440</v>
      </c>
      <c r="G13" s="347">
        <f t="shared" si="1"/>
        <v>8817210</v>
      </c>
      <c r="H13" s="344">
        <f t="shared" si="1"/>
        <v>6629720</v>
      </c>
      <c r="I13" s="88">
        <f t="shared" si="1"/>
        <v>6629720</v>
      </c>
      <c r="J13" s="345">
        <f t="shared" si="1"/>
        <v>4408605</v>
      </c>
      <c r="K13" s="346">
        <f t="shared" si="1"/>
        <v>14903064</v>
      </c>
      <c r="L13" s="88">
        <f t="shared" si="1"/>
        <v>14903064</v>
      </c>
      <c r="M13" s="347">
        <f t="shared" si="1"/>
        <v>19345298</v>
      </c>
      <c r="N13" s="344">
        <f t="shared" si="1"/>
        <v>6629720</v>
      </c>
      <c r="O13" s="88">
        <v>6629720</v>
      </c>
      <c r="P13" s="345">
        <f t="shared" si="1"/>
        <v>4408605</v>
      </c>
      <c r="Q13" s="346">
        <f t="shared" si="1"/>
        <v>6629720</v>
      </c>
      <c r="R13" s="88">
        <f t="shared" si="1"/>
        <v>10698481</v>
      </c>
      <c r="S13" s="347">
        <f t="shared" si="1"/>
        <v>15140715</v>
      </c>
      <c r="T13" s="344">
        <f t="shared" si="0"/>
        <v>54778320</v>
      </c>
      <c r="U13" s="88">
        <f t="shared" si="0"/>
        <v>58847081</v>
      </c>
      <c r="V13" s="345">
        <f t="shared" si="0"/>
        <v>58847089</v>
      </c>
    </row>
    <row r="14" spans="1:22" ht="24.75" customHeight="1">
      <c r="A14" s="348"/>
      <c r="B14" s="349"/>
      <c r="C14" s="59"/>
      <c r="D14" s="350"/>
      <c r="E14" s="351"/>
      <c r="F14" s="59"/>
      <c r="G14" s="201"/>
      <c r="H14" s="349"/>
      <c r="I14" s="59"/>
      <c r="J14" s="350"/>
      <c r="K14" s="351"/>
      <c r="L14" s="59"/>
      <c r="M14" s="201"/>
      <c r="N14" s="349"/>
      <c r="O14" s="59"/>
      <c r="P14" s="350"/>
      <c r="Q14" s="351"/>
      <c r="R14" s="59"/>
      <c r="S14" s="201"/>
      <c r="T14" s="349"/>
      <c r="U14" s="59"/>
      <c r="V14" s="350"/>
    </row>
    <row r="15" spans="1:22" ht="24.75" customHeight="1">
      <c r="A15" s="352" t="s">
        <v>40</v>
      </c>
      <c r="B15" s="349"/>
      <c r="C15" s="59"/>
      <c r="D15" s="350"/>
      <c r="E15" s="351"/>
      <c r="F15" s="59"/>
      <c r="G15" s="201"/>
      <c r="H15" s="349"/>
      <c r="I15" s="59"/>
      <c r="J15" s="350"/>
      <c r="K15" s="351"/>
      <c r="L15" s="59"/>
      <c r="M15" s="201"/>
      <c r="N15" s="349"/>
      <c r="O15" s="59"/>
      <c r="P15" s="350"/>
      <c r="Q15" s="351"/>
      <c r="R15" s="59"/>
      <c r="S15" s="201"/>
      <c r="T15" s="349"/>
      <c r="U15" s="59"/>
      <c r="V15" s="350"/>
    </row>
    <row r="16" spans="1:22" ht="24.75" customHeight="1">
      <c r="A16" s="353" t="s">
        <v>1</v>
      </c>
      <c r="B16" s="339"/>
      <c r="C16" s="49"/>
      <c r="D16" s="340"/>
      <c r="E16" s="341"/>
      <c r="F16" s="49"/>
      <c r="G16" s="202"/>
      <c r="H16" s="339"/>
      <c r="I16" s="49"/>
      <c r="J16" s="340"/>
      <c r="K16" s="341"/>
      <c r="L16" s="49"/>
      <c r="M16" s="202"/>
      <c r="N16" s="339"/>
      <c r="O16" s="49"/>
      <c r="P16" s="340"/>
      <c r="Q16" s="341">
        <v>60000</v>
      </c>
      <c r="R16" s="49">
        <v>60000</v>
      </c>
      <c r="S16" s="202"/>
      <c r="T16" s="339">
        <f t="shared" si="0"/>
        <v>60000</v>
      </c>
      <c r="U16" s="49">
        <f t="shared" si="0"/>
        <v>60000</v>
      </c>
      <c r="V16" s="354">
        <f t="shared" si="0"/>
        <v>0</v>
      </c>
    </row>
    <row r="17" spans="1:22" ht="24.75" customHeight="1">
      <c r="A17" s="353" t="s">
        <v>28</v>
      </c>
      <c r="B17" s="339">
        <v>32904</v>
      </c>
      <c r="C17" s="49">
        <v>32904</v>
      </c>
      <c r="D17" s="340"/>
      <c r="E17" s="341"/>
      <c r="F17" s="49">
        <v>28000</v>
      </c>
      <c r="G17" s="202">
        <v>28000</v>
      </c>
      <c r="H17" s="339"/>
      <c r="I17" s="49"/>
      <c r="J17" s="340">
        <v>33000</v>
      </c>
      <c r="K17" s="341"/>
      <c r="L17" s="49"/>
      <c r="M17" s="202"/>
      <c r="N17" s="339"/>
      <c r="O17" s="49"/>
      <c r="P17" s="340"/>
      <c r="Q17" s="341"/>
      <c r="R17" s="49"/>
      <c r="S17" s="202"/>
      <c r="T17" s="339">
        <f t="shared" si="0"/>
        <v>32904</v>
      </c>
      <c r="U17" s="49">
        <f t="shared" si="0"/>
        <v>60904</v>
      </c>
      <c r="V17" s="340">
        <f t="shared" si="0"/>
        <v>61000</v>
      </c>
    </row>
    <row r="18" spans="1:22" ht="24.75" customHeight="1">
      <c r="A18" s="353" t="s">
        <v>3</v>
      </c>
      <c r="B18" s="339">
        <v>6693752</v>
      </c>
      <c r="C18" s="49">
        <v>6693752</v>
      </c>
      <c r="D18" s="340">
        <v>1253876</v>
      </c>
      <c r="E18" s="341">
        <v>5601876</v>
      </c>
      <c r="F18" s="49">
        <v>5601876</v>
      </c>
      <c r="G18" s="202">
        <v>11041752</v>
      </c>
      <c r="H18" s="339">
        <f>5601876+80000</f>
        <v>5681876</v>
      </c>
      <c r="I18" s="49">
        <v>5681876</v>
      </c>
      <c r="J18" s="340">
        <v>5660637</v>
      </c>
      <c r="K18" s="341">
        <v>5601876</v>
      </c>
      <c r="L18" s="49">
        <v>5601876</v>
      </c>
      <c r="M18" s="202">
        <v>4510000</v>
      </c>
      <c r="N18" s="339">
        <v>5621876</v>
      </c>
      <c r="O18" s="49">
        <v>5621876</v>
      </c>
      <c r="P18" s="340">
        <v>5601876</v>
      </c>
      <c r="Q18" s="341">
        <v>5681876</v>
      </c>
      <c r="R18" s="49">
        <v>6566176</v>
      </c>
      <c r="S18" s="202">
        <v>5465572</v>
      </c>
      <c r="T18" s="339">
        <f t="shared" si="0"/>
        <v>34883132</v>
      </c>
      <c r="U18" s="49">
        <f t="shared" si="0"/>
        <v>35767432</v>
      </c>
      <c r="V18" s="340">
        <f t="shared" si="0"/>
        <v>33533713</v>
      </c>
    </row>
    <row r="19" spans="1:22" ht="24.75" customHeight="1">
      <c r="A19" s="353" t="s">
        <v>29</v>
      </c>
      <c r="B19" s="339"/>
      <c r="C19" s="49"/>
      <c r="D19" s="340"/>
      <c r="E19" s="341">
        <v>1217815</v>
      </c>
      <c r="F19" s="49">
        <v>1217815</v>
      </c>
      <c r="G19" s="202"/>
      <c r="H19" s="339">
        <v>608907</v>
      </c>
      <c r="I19" s="49">
        <v>608907</v>
      </c>
      <c r="J19" s="340">
        <v>1826727</v>
      </c>
      <c r="K19" s="341">
        <v>608907</v>
      </c>
      <c r="L19" s="49">
        <v>608907</v>
      </c>
      <c r="M19" s="202">
        <v>608909</v>
      </c>
      <c r="N19" s="339">
        <v>608907</v>
      </c>
      <c r="O19" s="49">
        <f>608907+240000+2400000</f>
        <v>3248907</v>
      </c>
      <c r="P19" s="340">
        <v>3008909</v>
      </c>
      <c r="Q19" s="341">
        <v>608908</v>
      </c>
      <c r="R19" s="49">
        <v>608908</v>
      </c>
      <c r="S19" s="202">
        <v>841804</v>
      </c>
      <c r="T19" s="339">
        <f t="shared" si="0"/>
        <v>3653444</v>
      </c>
      <c r="U19" s="49">
        <f t="shared" si="0"/>
        <v>6293444</v>
      </c>
      <c r="V19" s="340">
        <f t="shared" si="0"/>
        <v>6286349</v>
      </c>
    </row>
    <row r="20" spans="1:22" ht="24.75" customHeight="1" thickBot="1">
      <c r="A20" s="355" t="s">
        <v>13</v>
      </c>
      <c r="B20" s="356"/>
      <c r="C20" s="60"/>
      <c r="D20" s="357"/>
      <c r="E20" s="358"/>
      <c r="F20" s="60"/>
      <c r="G20" s="203"/>
      <c r="H20" s="356"/>
      <c r="I20" s="60"/>
      <c r="J20" s="357"/>
      <c r="K20" s="358"/>
      <c r="L20" s="60"/>
      <c r="M20" s="203"/>
      <c r="N20" s="356"/>
      <c r="O20" s="60"/>
      <c r="P20" s="357"/>
      <c r="Q20" s="358">
        <v>1500000</v>
      </c>
      <c r="R20" s="60"/>
      <c r="S20" s="203"/>
      <c r="T20" s="356">
        <f t="shared" si="0"/>
        <v>1500000</v>
      </c>
      <c r="U20" s="60">
        <f t="shared" si="0"/>
        <v>0</v>
      </c>
      <c r="V20" s="359">
        <f t="shared" si="0"/>
        <v>0</v>
      </c>
    </row>
    <row r="21" spans="1:22" ht="24.75" customHeight="1" thickBot="1" thickTop="1">
      <c r="A21" s="360" t="s">
        <v>56</v>
      </c>
      <c r="B21" s="361">
        <f>SUM(B16:B20)</f>
        <v>6726656</v>
      </c>
      <c r="C21" s="61">
        <f aca="true" t="shared" si="2" ref="C21:S21">SUM(C16:C20)</f>
        <v>6726656</v>
      </c>
      <c r="D21" s="362">
        <f t="shared" si="2"/>
        <v>1253876</v>
      </c>
      <c r="E21" s="363">
        <f t="shared" si="2"/>
        <v>6819691</v>
      </c>
      <c r="F21" s="61">
        <f t="shared" si="2"/>
        <v>6847691</v>
      </c>
      <c r="G21" s="364">
        <f t="shared" si="2"/>
        <v>11069752</v>
      </c>
      <c r="H21" s="361">
        <f t="shared" si="2"/>
        <v>6290783</v>
      </c>
      <c r="I21" s="61">
        <f t="shared" si="2"/>
        <v>6290783</v>
      </c>
      <c r="J21" s="362">
        <f t="shared" si="2"/>
        <v>7520364</v>
      </c>
      <c r="K21" s="363">
        <f t="shared" si="2"/>
        <v>6210783</v>
      </c>
      <c r="L21" s="61">
        <f t="shared" si="2"/>
        <v>6210783</v>
      </c>
      <c r="M21" s="364">
        <f t="shared" si="2"/>
        <v>5118909</v>
      </c>
      <c r="N21" s="361">
        <f t="shared" si="2"/>
        <v>6230783</v>
      </c>
      <c r="O21" s="61">
        <f t="shared" si="2"/>
        <v>8870783</v>
      </c>
      <c r="P21" s="362">
        <f t="shared" si="2"/>
        <v>8610785</v>
      </c>
      <c r="Q21" s="363">
        <f t="shared" si="2"/>
        <v>7850784</v>
      </c>
      <c r="R21" s="61">
        <f t="shared" si="2"/>
        <v>7235084</v>
      </c>
      <c r="S21" s="364">
        <f t="shared" si="2"/>
        <v>6307376</v>
      </c>
      <c r="T21" s="361">
        <f>SUM(T16:T20)</f>
        <v>40129480</v>
      </c>
      <c r="U21" s="61">
        <f>SUM(U16:U20)</f>
        <v>42181780</v>
      </c>
      <c r="V21" s="153">
        <f>SUM(V16:V20)</f>
        <v>39881062</v>
      </c>
    </row>
    <row r="22" spans="1:22" ht="15.75" thickTop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2:22" ht="15.75" thickBo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24" customHeight="1" thickTop="1">
      <c r="A24" s="417" t="s">
        <v>59</v>
      </c>
      <c r="B24" s="412" t="s">
        <v>219</v>
      </c>
      <c r="C24" s="413"/>
      <c r="D24" s="414"/>
      <c r="E24" s="415" t="s">
        <v>220</v>
      </c>
      <c r="F24" s="413"/>
      <c r="G24" s="416"/>
      <c r="H24" s="412" t="s">
        <v>221</v>
      </c>
      <c r="I24" s="413"/>
      <c r="J24" s="414"/>
      <c r="K24" s="412" t="s">
        <v>223</v>
      </c>
      <c r="L24" s="413"/>
      <c r="M24" s="414"/>
      <c r="N24" s="412" t="s">
        <v>222</v>
      </c>
      <c r="O24" s="413"/>
      <c r="P24" s="414"/>
      <c r="Q24" s="412" t="s">
        <v>224</v>
      </c>
      <c r="R24" s="413"/>
      <c r="S24" s="414"/>
      <c r="T24" s="412" t="s">
        <v>12</v>
      </c>
      <c r="U24" s="413"/>
      <c r="V24" s="414"/>
    </row>
    <row r="25" spans="1:22" ht="24" customHeight="1" thickBot="1">
      <c r="A25" s="418"/>
      <c r="B25" s="329" t="s">
        <v>71</v>
      </c>
      <c r="C25" s="152" t="s">
        <v>65</v>
      </c>
      <c r="D25" s="330" t="s">
        <v>101</v>
      </c>
      <c r="E25" s="331" t="s">
        <v>71</v>
      </c>
      <c r="F25" s="152" t="s">
        <v>65</v>
      </c>
      <c r="G25" s="332" t="s">
        <v>101</v>
      </c>
      <c r="H25" s="329" t="s">
        <v>71</v>
      </c>
      <c r="I25" s="152" t="s">
        <v>65</v>
      </c>
      <c r="J25" s="330" t="s">
        <v>101</v>
      </c>
      <c r="K25" s="329" t="s">
        <v>71</v>
      </c>
      <c r="L25" s="152" t="s">
        <v>65</v>
      </c>
      <c r="M25" s="330" t="s">
        <v>101</v>
      </c>
      <c r="N25" s="329" t="s">
        <v>71</v>
      </c>
      <c r="O25" s="152" t="s">
        <v>65</v>
      </c>
      <c r="P25" s="330" t="s">
        <v>101</v>
      </c>
      <c r="Q25" s="329" t="s">
        <v>71</v>
      </c>
      <c r="R25" s="152" t="s">
        <v>65</v>
      </c>
      <c r="S25" s="330" t="s">
        <v>101</v>
      </c>
      <c r="T25" s="329" t="s">
        <v>71</v>
      </c>
      <c r="U25" s="152" t="s">
        <v>65</v>
      </c>
      <c r="V25" s="330" t="s">
        <v>101</v>
      </c>
    </row>
    <row r="26" spans="1:22" ht="24" customHeight="1" thickTop="1">
      <c r="A26" s="333" t="s">
        <v>41</v>
      </c>
      <c r="B26" s="334"/>
      <c r="C26" s="56"/>
      <c r="D26" s="335"/>
      <c r="E26" s="336"/>
      <c r="F26" s="56"/>
      <c r="G26" s="337"/>
      <c r="H26" s="334"/>
      <c r="I26" s="56"/>
      <c r="J26" s="335"/>
      <c r="K26" s="334"/>
      <c r="L26" s="56"/>
      <c r="M26" s="335"/>
      <c r="N26" s="334"/>
      <c r="O26" s="56"/>
      <c r="P26" s="335"/>
      <c r="Q26" s="334"/>
      <c r="R26" s="56"/>
      <c r="S26" s="335"/>
      <c r="T26" s="334"/>
      <c r="U26" s="56"/>
      <c r="V26" s="335"/>
    </row>
    <row r="27" spans="1:22" ht="24" customHeight="1">
      <c r="A27" s="338" t="s">
        <v>9</v>
      </c>
      <c r="B27" s="339"/>
      <c r="C27" s="49"/>
      <c r="D27" s="340"/>
      <c r="E27" s="341"/>
      <c r="F27" s="49"/>
      <c r="G27" s="202"/>
      <c r="H27" s="339"/>
      <c r="I27" s="49"/>
      <c r="J27" s="340">
        <v>4</v>
      </c>
      <c r="K27" s="339"/>
      <c r="L27" s="49"/>
      <c r="M27" s="340"/>
      <c r="N27" s="339"/>
      <c r="O27" s="49"/>
      <c r="P27" s="340">
        <v>2</v>
      </c>
      <c r="Q27" s="339"/>
      <c r="R27" s="49"/>
      <c r="S27" s="340">
        <v>5</v>
      </c>
      <c r="T27" s="339"/>
      <c r="U27" s="49"/>
      <c r="V27" s="340">
        <f aca="true" t="shared" si="3" ref="T27:V29">+V10+D27+G27+J27+M27+P27+S27</f>
        <v>19</v>
      </c>
    </row>
    <row r="28" spans="1:22" ht="24" customHeight="1">
      <c r="A28" s="338" t="s">
        <v>19</v>
      </c>
      <c r="B28" s="339">
        <v>6629720</v>
      </c>
      <c r="C28" s="49">
        <v>6629720</v>
      </c>
      <c r="D28" s="340">
        <v>6629720</v>
      </c>
      <c r="E28" s="341">
        <v>6629720</v>
      </c>
      <c r="F28" s="49">
        <v>6629720</v>
      </c>
      <c r="G28" s="202">
        <v>6629720</v>
      </c>
      <c r="H28" s="339">
        <v>6629720</v>
      </c>
      <c r="I28" s="49">
        <v>6629720</v>
      </c>
      <c r="J28" s="340">
        <v>6629716</v>
      </c>
      <c r="K28" s="49">
        <v>6629719</v>
      </c>
      <c r="L28" s="49">
        <v>6629719</v>
      </c>
      <c r="M28" s="340">
        <v>6629718</v>
      </c>
      <c r="N28" s="49">
        <v>6629719</v>
      </c>
      <c r="O28" s="49">
        <v>6629719</v>
      </c>
      <c r="P28" s="340">
        <v>6629718</v>
      </c>
      <c r="Q28" s="49">
        <v>6629719</v>
      </c>
      <c r="R28" s="49">
        <v>6629719</v>
      </c>
      <c r="S28" s="340">
        <v>6629725</v>
      </c>
      <c r="T28" s="339">
        <f t="shared" si="3"/>
        <v>79556637</v>
      </c>
      <c r="U28" s="49">
        <f t="shared" si="3"/>
        <v>79556637</v>
      </c>
      <c r="V28" s="340">
        <f t="shared" si="3"/>
        <v>79556637</v>
      </c>
    </row>
    <row r="29" spans="1:22" ht="24" customHeight="1">
      <c r="A29" s="338" t="s">
        <v>58</v>
      </c>
      <c r="B29" s="339"/>
      <c r="C29" s="49"/>
      <c r="D29" s="340"/>
      <c r="E29" s="341"/>
      <c r="F29" s="49"/>
      <c r="G29" s="202"/>
      <c r="H29" s="339"/>
      <c r="I29" s="49"/>
      <c r="J29" s="340"/>
      <c r="K29" s="339"/>
      <c r="L29" s="49"/>
      <c r="M29" s="340"/>
      <c r="N29" s="339"/>
      <c r="O29" s="49"/>
      <c r="P29" s="340"/>
      <c r="Q29" s="339"/>
      <c r="R29" s="49"/>
      <c r="S29" s="340"/>
      <c r="T29" s="339">
        <f t="shared" si="3"/>
        <v>15000000</v>
      </c>
      <c r="U29" s="49">
        <f t="shared" si="3"/>
        <v>19068761</v>
      </c>
      <c r="V29" s="340">
        <f t="shared" si="3"/>
        <v>19068761</v>
      </c>
    </row>
    <row r="30" spans="1:22" ht="24" customHeight="1">
      <c r="A30" s="343" t="s">
        <v>55</v>
      </c>
      <c r="B30" s="344">
        <v>6629720</v>
      </c>
      <c r="C30" s="88">
        <v>6629720</v>
      </c>
      <c r="D30" s="345">
        <f aca="true" t="shared" si="4" ref="D30:J30">SUM(D27:D29)</f>
        <v>6629720</v>
      </c>
      <c r="E30" s="346">
        <v>6629720</v>
      </c>
      <c r="F30" s="88">
        <v>6629720</v>
      </c>
      <c r="G30" s="347">
        <f t="shared" si="4"/>
        <v>6629720</v>
      </c>
      <c r="H30" s="344">
        <v>6629720</v>
      </c>
      <c r="I30" s="88">
        <v>6629720</v>
      </c>
      <c r="J30" s="345">
        <f t="shared" si="4"/>
        <v>6629720</v>
      </c>
      <c r="K30" s="344">
        <f>SUM(K27:K29)</f>
        <v>6629719</v>
      </c>
      <c r="L30" s="88">
        <f>SUM(L27:L29)</f>
        <v>6629719</v>
      </c>
      <c r="M30" s="345">
        <f>SUM(M27:M29)</f>
        <v>6629718</v>
      </c>
      <c r="N30" s="344">
        <f aca="true" t="shared" si="5" ref="N30:U30">SUM(N27:N29)</f>
        <v>6629719</v>
      </c>
      <c r="O30" s="88">
        <f t="shared" si="5"/>
        <v>6629719</v>
      </c>
      <c r="P30" s="345">
        <f t="shared" si="5"/>
        <v>6629720</v>
      </c>
      <c r="Q30" s="344">
        <f t="shared" si="5"/>
        <v>6629719</v>
      </c>
      <c r="R30" s="88">
        <f t="shared" si="5"/>
        <v>6629719</v>
      </c>
      <c r="S30" s="345">
        <f t="shared" si="5"/>
        <v>6629730</v>
      </c>
      <c r="T30" s="344">
        <f t="shared" si="5"/>
        <v>94556637</v>
      </c>
      <c r="U30" s="88">
        <f t="shared" si="5"/>
        <v>98625398</v>
      </c>
      <c r="V30" s="345">
        <f>SUM(V27:V29)</f>
        <v>98625417</v>
      </c>
    </row>
    <row r="31" spans="1:22" ht="24" customHeight="1">
      <c r="A31" s="348"/>
      <c r="B31" s="349"/>
      <c r="C31" s="59"/>
      <c r="D31" s="350"/>
      <c r="E31" s="351"/>
      <c r="F31" s="59"/>
      <c r="G31" s="201"/>
      <c r="H31" s="349"/>
      <c r="I31" s="59"/>
      <c r="J31" s="350"/>
      <c r="K31" s="349"/>
      <c r="L31" s="59"/>
      <c r="M31" s="350"/>
      <c r="N31" s="349"/>
      <c r="O31" s="59"/>
      <c r="P31" s="350"/>
      <c r="Q31" s="349"/>
      <c r="R31" s="59"/>
      <c r="S31" s="350"/>
      <c r="T31" s="349"/>
      <c r="U31" s="59"/>
      <c r="V31" s="350"/>
    </row>
    <row r="32" spans="1:22" ht="24" customHeight="1">
      <c r="A32" s="352" t="s">
        <v>40</v>
      </c>
      <c r="B32" s="349"/>
      <c r="C32" s="59"/>
      <c r="D32" s="350"/>
      <c r="E32" s="351"/>
      <c r="F32" s="59"/>
      <c r="G32" s="201"/>
      <c r="H32" s="349"/>
      <c r="I32" s="59"/>
      <c r="J32" s="350"/>
      <c r="K32" s="349"/>
      <c r="L32" s="59"/>
      <c r="M32" s="350"/>
      <c r="N32" s="349"/>
      <c r="O32" s="59"/>
      <c r="P32" s="350"/>
      <c r="Q32" s="349"/>
      <c r="R32" s="59"/>
      <c r="S32" s="350"/>
      <c r="T32" s="349"/>
      <c r="U32" s="59"/>
      <c r="V32" s="350"/>
    </row>
    <row r="33" spans="1:25" ht="24" customHeight="1">
      <c r="A33" s="353" t="s">
        <v>1</v>
      </c>
      <c r="B33" s="339"/>
      <c r="C33" s="49"/>
      <c r="D33" s="340"/>
      <c r="E33" s="341"/>
      <c r="F33" s="49"/>
      <c r="G33" s="202"/>
      <c r="H33" s="339"/>
      <c r="I33" s="49"/>
      <c r="J33" s="340"/>
      <c r="K33" s="339"/>
      <c r="L33" s="49"/>
      <c r="M33" s="340"/>
      <c r="N33" s="339"/>
      <c r="O33" s="49"/>
      <c r="P33" s="340">
        <v>134558</v>
      </c>
      <c r="Q33" s="339">
        <v>110000</v>
      </c>
      <c r="R33" s="49">
        <v>220000</v>
      </c>
      <c r="S33" s="340">
        <v>65277</v>
      </c>
      <c r="T33" s="339">
        <f aca="true" t="shared" si="6" ref="T33:V37">+T16+Q33+N33+K33+H33+E33+B33</f>
        <v>170000</v>
      </c>
      <c r="U33" s="49">
        <f t="shared" si="6"/>
        <v>280000</v>
      </c>
      <c r="V33" s="340">
        <f t="shared" si="6"/>
        <v>199835</v>
      </c>
      <c r="Y33" s="57"/>
    </row>
    <row r="34" spans="1:25" ht="24" customHeight="1">
      <c r="A34" s="353" t="s">
        <v>28</v>
      </c>
      <c r="B34" s="339">
        <v>25176</v>
      </c>
      <c r="C34" s="49">
        <v>25176</v>
      </c>
      <c r="D34" s="340"/>
      <c r="E34" s="341"/>
      <c r="F34" s="49"/>
      <c r="G34" s="202"/>
      <c r="H34" s="339"/>
      <c r="I34" s="49"/>
      <c r="J34" s="340"/>
      <c r="K34" s="339"/>
      <c r="L34" s="49"/>
      <c r="M34" s="340"/>
      <c r="N34" s="339"/>
      <c r="O34" s="49"/>
      <c r="P34" s="340"/>
      <c r="Q34" s="339">
        <v>46157</v>
      </c>
      <c r="R34" s="49">
        <v>84318</v>
      </c>
      <c r="S34" s="340"/>
      <c r="T34" s="339">
        <f t="shared" si="6"/>
        <v>104237</v>
      </c>
      <c r="U34" s="49">
        <f t="shared" si="6"/>
        <v>170398</v>
      </c>
      <c r="V34" s="340">
        <f t="shared" si="6"/>
        <v>61000</v>
      </c>
      <c r="Y34" s="57"/>
    </row>
    <row r="35" spans="1:25" ht="24" customHeight="1">
      <c r="A35" s="353" t="s">
        <v>3</v>
      </c>
      <c r="B35" s="339">
        <v>7189376</v>
      </c>
      <c r="C35" s="49">
        <v>7889376</v>
      </c>
      <c r="D35" s="340">
        <v>11041752</v>
      </c>
      <c r="E35" s="341">
        <v>7189376</v>
      </c>
      <c r="F35" s="49">
        <v>7687018</v>
      </c>
      <c r="G35" s="202">
        <v>2345752</v>
      </c>
      <c r="H35" s="339">
        <v>5681876</v>
      </c>
      <c r="I35" s="49">
        <v>5681876</v>
      </c>
      <c r="J35" s="340">
        <v>4575842</v>
      </c>
      <c r="K35" s="49">
        <v>5601876</v>
      </c>
      <c r="L35" s="49">
        <v>5601876</v>
      </c>
      <c r="M35" s="340">
        <v>6398870</v>
      </c>
      <c r="N35" s="49">
        <v>5601876</v>
      </c>
      <c r="O35" s="49">
        <v>5601876</v>
      </c>
      <c r="P35" s="340">
        <v>5651702</v>
      </c>
      <c r="Q35" s="339">
        <v>11309652</v>
      </c>
      <c r="R35" s="49">
        <v>15323152</v>
      </c>
      <c r="S35" s="340">
        <v>5669164</v>
      </c>
      <c r="T35" s="339">
        <f t="shared" si="6"/>
        <v>77457164</v>
      </c>
      <c r="U35" s="49">
        <f t="shared" si="6"/>
        <v>83552606</v>
      </c>
      <c r="V35" s="340">
        <f t="shared" si="6"/>
        <v>69216795</v>
      </c>
      <c r="X35" s="57"/>
      <c r="Y35" s="57"/>
    </row>
    <row r="36" spans="1:25" ht="24" customHeight="1">
      <c r="A36" s="353" t="s">
        <v>29</v>
      </c>
      <c r="B36" s="339">
        <v>608908</v>
      </c>
      <c r="C36" s="49">
        <v>608908</v>
      </c>
      <c r="D36" s="340">
        <v>595952</v>
      </c>
      <c r="E36" s="341">
        <v>608908</v>
      </c>
      <c r="F36" s="49">
        <v>608908</v>
      </c>
      <c r="G36" s="202">
        <v>595952</v>
      </c>
      <c r="H36" s="339">
        <v>608908</v>
      </c>
      <c r="I36" s="49">
        <v>608908</v>
      </c>
      <c r="J36" s="340">
        <v>595952</v>
      </c>
      <c r="K36" s="49">
        <v>608908</v>
      </c>
      <c r="L36" s="49">
        <v>608908</v>
      </c>
      <c r="M36" s="340">
        <v>595952</v>
      </c>
      <c r="N36" s="49">
        <v>608908</v>
      </c>
      <c r="O36" s="49">
        <v>608908</v>
      </c>
      <c r="P36" s="340">
        <v>595952</v>
      </c>
      <c r="Q36" s="339">
        <v>608908</v>
      </c>
      <c r="R36" s="49">
        <v>608908</v>
      </c>
      <c r="S36" s="340">
        <v>595952</v>
      </c>
      <c r="T36" s="339">
        <f t="shared" si="6"/>
        <v>7306892</v>
      </c>
      <c r="U36" s="49">
        <f t="shared" si="6"/>
        <v>9946892</v>
      </c>
      <c r="V36" s="340">
        <f t="shared" si="6"/>
        <v>9862061</v>
      </c>
      <c r="Y36" s="57"/>
    </row>
    <row r="37" spans="1:25" ht="24" customHeight="1" thickBot="1">
      <c r="A37" s="355" t="s">
        <v>13</v>
      </c>
      <c r="B37" s="356"/>
      <c r="C37" s="60"/>
      <c r="D37" s="357"/>
      <c r="E37" s="358"/>
      <c r="F37" s="60"/>
      <c r="G37" s="203"/>
      <c r="H37" s="356"/>
      <c r="I37" s="60"/>
      <c r="J37" s="357"/>
      <c r="K37" s="356"/>
      <c r="L37" s="60"/>
      <c r="M37" s="357"/>
      <c r="N37" s="356"/>
      <c r="O37" s="60"/>
      <c r="P37" s="357"/>
      <c r="Q37" s="356">
        <v>8018344</v>
      </c>
      <c r="R37" s="60">
        <v>4675502</v>
      </c>
      <c r="S37" s="357"/>
      <c r="T37" s="356">
        <f t="shared" si="6"/>
        <v>9518344</v>
      </c>
      <c r="U37" s="60">
        <f t="shared" si="6"/>
        <v>4675502</v>
      </c>
      <c r="V37" s="357"/>
      <c r="Y37" s="57"/>
    </row>
    <row r="38" spans="1:22" ht="24" customHeight="1" thickBot="1" thickTop="1">
      <c r="A38" s="360" t="s">
        <v>56</v>
      </c>
      <c r="B38" s="361">
        <v>7823460</v>
      </c>
      <c r="C38" s="61">
        <v>8523460</v>
      </c>
      <c r="D38" s="362">
        <f aca="true" t="shared" si="7" ref="D38:J38">SUM(D33:D37)</f>
        <v>11637704</v>
      </c>
      <c r="E38" s="363">
        <v>7798284</v>
      </c>
      <c r="F38" s="61">
        <v>8295926</v>
      </c>
      <c r="G38" s="364">
        <f t="shared" si="7"/>
        <v>2941704</v>
      </c>
      <c r="H38" s="361">
        <v>6290784</v>
      </c>
      <c r="I38" s="61">
        <v>6290784</v>
      </c>
      <c r="J38" s="362">
        <f t="shared" si="7"/>
        <v>5171794</v>
      </c>
      <c r="K38" s="361">
        <f>SUM(K33:K37)</f>
        <v>6210784</v>
      </c>
      <c r="L38" s="61">
        <f>SUM(L33:L37)</f>
        <v>6210784</v>
      </c>
      <c r="M38" s="362">
        <f>SUM(M33:M37)</f>
        <v>6994822</v>
      </c>
      <c r="N38" s="361">
        <f aca="true" t="shared" si="8" ref="N38:U38">SUM(N33:N37)</f>
        <v>6210784</v>
      </c>
      <c r="O38" s="61">
        <f t="shared" si="8"/>
        <v>6210784</v>
      </c>
      <c r="P38" s="362">
        <f t="shared" si="8"/>
        <v>6382212</v>
      </c>
      <c r="Q38" s="361">
        <f t="shared" si="8"/>
        <v>20093061</v>
      </c>
      <c r="R38" s="61">
        <f t="shared" si="8"/>
        <v>20911880</v>
      </c>
      <c r="S38" s="362">
        <f t="shared" si="8"/>
        <v>6330393</v>
      </c>
      <c r="T38" s="361">
        <f t="shared" si="8"/>
        <v>94556637</v>
      </c>
      <c r="U38" s="61">
        <f t="shared" si="8"/>
        <v>98625398</v>
      </c>
      <c r="V38" s="362">
        <f>SUM(V33:V37)</f>
        <v>79339691</v>
      </c>
    </row>
    <row r="39" ht="24" customHeight="1" thickTop="1"/>
    <row r="40" ht="24" customHeight="1"/>
    <row r="41" ht="24" customHeight="1">
      <c r="U41" s="57"/>
    </row>
  </sheetData>
  <sheetProtection/>
  <mergeCells count="18">
    <mergeCell ref="Q24:S24"/>
    <mergeCell ref="T24:V24"/>
    <mergeCell ref="Q7:S7"/>
    <mergeCell ref="T7:V7"/>
    <mergeCell ref="A4:V4"/>
    <mergeCell ref="A5:V5"/>
    <mergeCell ref="A7:A8"/>
    <mergeCell ref="B7:D7"/>
    <mergeCell ref="E7:G7"/>
    <mergeCell ref="H7:J7"/>
    <mergeCell ref="N7:P7"/>
    <mergeCell ref="N24:P24"/>
    <mergeCell ref="K7:M7"/>
    <mergeCell ref="A24:A25"/>
    <mergeCell ref="B24:D24"/>
    <mergeCell ref="E24:G24"/>
    <mergeCell ref="H24:J24"/>
    <mergeCell ref="K24:M24"/>
  </mergeCells>
  <printOptions horizontalCentered="1"/>
  <pageMargins left="0" right="0.03937007874015748" top="0.7480314960629921" bottom="0.31496062992125984" header="0.275590551181102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workbookViewId="0" topLeftCell="A1">
      <selection activeCell="H13" sqref="H13"/>
    </sheetView>
  </sheetViews>
  <sheetFormatPr defaultColWidth="9.140625" defaultRowHeight="15"/>
  <cols>
    <col min="1" max="1" width="49.57421875" style="0" customWidth="1"/>
    <col min="2" max="2" width="14.00390625" style="0" customWidth="1"/>
    <col min="3" max="3" width="14.140625" style="0" customWidth="1"/>
    <col min="4" max="4" width="13.00390625" style="0" customWidth="1"/>
    <col min="5" max="5" width="6.57421875" style="0" customWidth="1"/>
  </cols>
  <sheetData>
    <row r="1" spans="1:5" ht="15.75">
      <c r="A1" s="70" t="s">
        <v>16</v>
      </c>
      <c r="E1" s="13" t="s">
        <v>73</v>
      </c>
    </row>
    <row r="2" spans="1:5" ht="15">
      <c r="A2" s="7"/>
      <c r="B2" s="7"/>
      <c r="C2" s="7"/>
      <c r="D2" s="7"/>
      <c r="E2" s="7"/>
    </row>
    <row r="3" spans="1:5" ht="22.5" customHeight="1">
      <c r="A3" s="382" t="s">
        <v>194</v>
      </c>
      <c r="B3" s="382"/>
      <c r="C3" s="382"/>
      <c r="D3" s="382"/>
      <c r="E3" s="382"/>
    </row>
    <row r="4" spans="1:5" ht="17.25" customHeight="1">
      <c r="A4" s="383" t="s">
        <v>18</v>
      </c>
      <c r="B4" s="383"/>
      <c r="C4" s="383"/>
      <c r="D4" s="383"/>
      <c r="E4" s="383"/>
    </row>
    <row r="6" ht="15.75" thickBot="1"/>
    <row r="7" spans="1:5" ht="18.75" customHeight="1" thickTop="1">
      <c r="A7" s="380" t="s">
        <v>40</v>
      </c>
      <c r="B7" s="384" t="s">
        <v>26</v>
      </c>
      <c r="C7" s="385"/>
      <c r="D7" s="385"/>
      <c r="E7" s="386"/>
    </row>
    <row r="8" spans="1:5" ht="30" thickBot="1">
      <c r="A8" s="381"/>
      <c r="B8" s="165" t="s">
        <v>30</v>
      </c>
      <c r="C8" s="165" t="s">
        <v>62</v>
      </c>
      <c r="D8" s="86" t="s">
        <v>103</v>
      </c>
      <c r="E8" s="86" t="s">
        <v>102</v>
      </c>
    </row>
    <row r="9" spans="1:5" ht="30" customHeight="1" thickTop="1">
      <c r="A9" s="67" t="s">
        <v>35</v>
      </c>
      <c r="B9" s="31"/>
      <c r="C9" s="31"/>
      <c r="D9" s="31"/>
      <c r="E9" s="31"/>
    </row>
    <row r="10" spans="1:5" ht="30" customHeight="1">
      <c r="A10" s="17" t="s">
        <v>1</v>
      </c>
      <c r="B10" s="29">
        <v>170000</v>
      </c>
      <c r="C10" s="29">
        <v>280000</v>
      </c>
      <c r="D10" s="29">
        <v>199835</v>
      </c>
      <c r="E10" s="166">
        <f>+D10/C10*100</f>
        <v>71.36964285714285</v>
      </c>
    </row>
    <row r="11" spans="1:5" ht="30" customHeight="1">
      <c r="A11" s="17" t="s">
        <v>28</v>
      </c>
      <c r="B11" s="29">
        <v>104237</v>
      </c>
      <c r="C11" s="29">
        <v>170398</v>
      </c>
      <c r="D11" s="29">
        <v>61000</v>
      </c>
      <c r="E11" s="166">
        <f>+D11/C11*100</f>
        <v>35.79854223641122</v>
      </c>
    </row>
    <row r="12" spans="1:5" ht="30" customHeight="1">
      <c r="A12" s="17" t="s">
        <v>3</v>
      </c>
      <c r="B12" s="29">
        <v>77457164</v>
      </c>
      <c r="C12" s="29">
        <v>83552606</v>
      </c>
      <c r="D12" s="29">
        <v>69216795</v>
      </c>
      <c r="E12" s="166">
        <f>+D12/C12*100</f>
        <v>82.84217370790326</v>
      </c>
    </row>
    <row r="13" spans="1:5" ht="30" customHeight="1">
      <c r="A13" s="17" t="s">
        <v>29</v>
      </c>
      <c r="B13" s="29">
        <v>7306892</v>
      </c>
      <c r="C13" s="29">
        <v>9946892</v>
      </c>
      <c r="D13" s="29">
        <v>9862061</v>
      </c>
      <c r="E13" s="166">
        <f>+D13/C13*100</f>
        <v>99.14716074126471</v>
      </c>
    </row>
    <row r="14" spans="1:5" ht="30" customHeight="1">
      <c r="A14" s="38" t="s">
        <v>36</v>
      </c>
      <c r="B14" s="30">
        <f>SUM(B10:B13)</f>
        <v>85038293</v>
      </c>
      <c r="C14" s="30">
        <f>SUM(C10:C13)</f>
        <v>93949896</v>
      </c>
      <c r="D14" s="30">
        <f>SUM(D10:D13)</f>
        <v>79339691</v>
      </c>
      <c r="E14" s="167">
        <f>+D14/C14*100</f>
        <v>84.44893967737868</v>
      </c>
    </row>
    <row r="15" spans="1:5" ht="30" customHeight="1">
      <c r="A15" s="38"/>
      <c r="B15" s="30"/>
      <c r="C15" s="30"/>
      <c r="D15" s="30"/>
      <c r="E15" s="30"/>
    </row>
    <row r="16" spans="1:5" ht="30" customHeight="1">
      <c r="A16" s="16" t="s">
        <v>37</v>
      </c>
      <c r="B16" s="30">
        <v>9518344</v>
      </c>
      <c r="C16" s="30">
        <v>4675502</v>
      </c>
      <c r="D16" s="30"/>
      <c r="E16" s="30"/>
    </row>
    <row r="17" spans="1:5" ht="30" customHeight="1" thickBot="1">
      <c r="A17" s="39"/>
      <c r="B17" s="71"/>
      <c r="C17" s="71"/>
      <c r="D17" s="71"/>
      <c r="E17" s="71"/>
    </row>
    <row r="18" spans="1:5" ht="30" customHeight="1" thickBot="1" thickTop="1">
      <c r="A18" s="15" t="s">
        <v>38</v>
      </c>
      <c r="B18" s="72">
        <f>+B14+B16</f>
        <v>94556637</v>
      </c>
      <c r="C18" s="72">
        <f>+C14+C16</f>
        <v>98625398</v>
      </c>
      <c r="D18" s="72">
        <f>+D14+D16</f>
        <v>79339691</v>
      </c>
      <c r="E18" s="168">
        <f>+D18/C18*100</f>
        <v>80.44549640245812</v>
      </c>
    </row>
    <row r="19" spans="1:5" s="2" customFormat="1" ht="30" customHeight="1" thickBot="1" thickTop="1">
      <c r="A19" s="35"/>
      <c r="B19" s="36"/>
      <c r="C19" s="36"/>
      <c r="D19" s="36"/>
      <c r="E19" s="36"/>
    </row>
    <row r="20" spans="1:5" ht="30" customHeight="1" thickBot="1" thickTop="1">
      <c r="A20" s="15" t="s">
        <v>39</v>
      </c>
      <c r="B20" s="45">
        <v>0</v>
      </c>
      <c r="C20" s="45">
        <v>0</v>
      </c>
      <c r="D20" s="45">
        <v>0</v>
      </c>
      <c r="E20" s="45"/>
    </row>
    <row r="21" ht="15.75" thickTop="1"/>
    <row r="23" spans="2:5" ht="15">
      <c r="B23" s="32"/>
      <c r="C23" s="32"/>
      <c r="D23" s="32"/>
      <c r="E23" s="32"/>
    </row>
  </sheetData>
  <sheetProtection/>
  <mergeCells count="4">
    <mergeCell ref="A7:A8"/>
    <mergeCell ref="A3:E3"/>
    <mergeCell ref="A4:E4"/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3"/>
  <sheetViews>
    <sheetView zoomScale="65" zoomScaleNormal="65" workbookViewId="0" topLeftCell="A6">
      <selection activeCell="X20" sqref="X20"/>
    </sheetView>
  </sheetViews>
  <sheetFormatPr defaultColWidth="9.140625" defaultRowHeight="15"/>
  <cols>
    <col min="1" max="1" width="50.140625" style="0" customWidth="1"/>
    <col min="2" max="4" width="16.7109375" style="0" customWidth="1"/>
    <col min="5" max="5" width="6.00390625" style="0" bestFit="1" customWidth="1"/>
    <col min="6" max="6" width="16.421875" style="0" customWidth="1"/>
    <col min="7" max="8" width="16.7109375" style="0" customWidth="1"/>
    <col min="9" max="9" width="7.28125" style="0" customWidth="1"/>
    <col min="10" max="10" width="15.57421875" style="0" bestFit="1" customWidth="1"/>
    <col min="11" max="12" width="16.7109375" style="0" customWidth="1"/>
    <col min="13" max="13" width="6.8515625" style="0" customWidth="1"/>
    <col min="14" max="14" width="13.421875" style="0" customWidth="1"/>
    <col min="15" max="16" width="16.7109375" style="0" customWidth="1"/>
    <col min="17" max="17" width="8.140625" style="0" customWidth="1"/>
    <col min="18" max="18" width="13.8515625" style="0" customWidth="1"/>
    <col min="19" max="19" width="15.7109375" style="0" customWidth="1"/>
    <col min="20" max="20" width="13.28125" style="0" customWidth="1"/>
    <col min="21" max="21" width="6.00390625" style="0" customWidth="1"/>
    <col min="22" max="22" width="16.28125" style="0" customWidth="1"/>
    <col min="23" max="23" width="14.140625" style="0" bestFit="1" customWidth="1"/>
    <col min="24" max="24" width="11.421875" style="0" bestFit="1" customWidth="1"/>
    <col min="25" max="25" width="12.421875" style="0" bestFit="1" customWidth="1"/>
    <col min="26" max="26" width="10.00390625" style="0" bestFit="1" customWidth="1"/>
    <col min="27" max="27" width="11.00390625" style="0" bestFit="1" customWidth="1"/>
    <col min="28" max="28" width="15.140625" style="0" bestFit="1" customWidth="1"/>
    <col min="29" max="29" width="12.421875" style="0" bestFit="1" customWidth="1"/>
  </cols>
  <sheetData>
    <row r="1" spans="1:22" ht="15">
      <c r="A1" s="7" t="s">
        <v>16</v>
      </c>
      <c r="V1" s="13" t="s">
        <v>53</v>
      </c>
    </row>
    <row r="2" spans="1:22" ht="15">
      <c r="A2" s="7"/>
      <c r="V2" s="42"/>
    </row>
    <row r="3" spans="1:22" ht="15">
      <c r="A3" s="388" t="s">
        <v>226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</row>
    <row r="4" spans="1:22" ht="15">
      <c r="A4" s="383" t="s">
        <v>18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</row>
    <row r="5" ht="15.75" thickBot="1"/>
    <row r="6" spans="1:22" s="40" customFormat="1" ht="18" customHeight="1" thickTop="1">
      <c r="A6" s="380" t="s">
        <v>0</v>
      </c>
      <c r="B6" s="365" t="s">
        <v>42</v>
      </c>
      <c r="C6" s="366"/>
      <c r="D6" s="366"/>
      <c r="E6" s="369"/>
      <c r="F6" s="365" t="s">
        <v>44</v>
      </c>
      <c r="G6" s="366"/>
      <c r="H6" s="366"/>
      <c r="I6" s="369"/>
      <c r="J6" s="365" t="s">
        <v>45</v>
      </c>
      <c r="K6" s="366"/>
      <c r="L6" s="366"/>
      <c r="M6" s="369"/>
      <c r="N6" s="365" t="s">
        <v>43</v>
      </c>
      <c r="O6" s="366"/>
      <c r="P6" s="366"/>
      <c r="Q6" s="369"/>
      <c r="R6" s="392" t="s">
        <v>12</v>
      </c>
      <c r="S6" s="393"/>
      <c r="T6" s="393"/>
      <c r="U6" s="394"/>
      <c r="V6" s="389" t="s">
        <v>26</v>
      </c>
    </row>
    <row r="7" spans="1:22" s="40" customFormat="1" ht="25.5" customHeight="1">
      <c r="A7" s="387"/>
      <c r="B7" s="367" t="s">
        <v>46</v>
      </c>
      <c r="C7" s="368"/>
      <c r="D7" s="368"/>
      <c r="E7" s="370"/>
      <c r="F7" s="367" t="s">
        <v>48</v>
      </c>
      <c r="G7" s="368"/>
      <c r="H7" s="368"/>
      <c r="I7" s="370"/>
      <c r="J7" s="367" t="s">
        <v>50</v>
      </c>
      <c r="K7" s="368"/>
      <c r="L7" s="368"/>
      <c r="M7" s="370"/>
      <c r="N7" s="367" t="s">
        <v>47</v>
      </c>
      <c r="O7" s="368"/>
      <c r="P7" s="368"/>
      <c r="Q7" s="370"/>
      <c r="R7" s="395"/>
      <c r="S7" s="396"/>
      <c r="T7" s="396"/>
      <c r="U7" s="397"/>
      <c r="V7" s="390"/>
    </row>
    <row r="8" spans="1:22" s="73" customFormat="1" ht="37.5" customHeight="1" thickBot="1">
      <c r="A8" s="381"/>
      <c r="B8" s="63" t="s">
        <v>30</v>
      </c>
      <c r="C8" s="63" t="s">
        <v>62</v>
      </c>
      <c r="D8" s="63" t="s">
        <v>101</v>
      </c>
      <c r="E8" s="63" t="s">
        <v>102</v>
      </c>
      <c r="F8" s="63" t="s">
        <v>30</v>
      </c>
      <c r="G8" s="63" t="s">
        <v>62</v>
      </c>
      <c r="H8" s="63" t="s">
        <v>101</v>
      </c>
      <c r="I8" s="63" t="s">
        <v>102</v>
      </c>
      <c r="J8" s="63" t="s">
        <v>30</v>
      </c>
      <c r="K8" s="63" t="s">
        <v>62</v>
      </c>
      <c r="L8" s="63" t="s">
        <v>101</v>
      </c>
      <c r="M8" s="63" t="s">
        <v>102</v>
      </c>
      <c r="N8" s="63" t="s">
        <v>30</v>
      </c>
      <c r="O8" s="63" t="s">
        <v>62</v>
      </c>
      <c r="P8" s="63" t="s">
        <v>101</v>
      </c>
      <c r="Q8" s="63" t="s">
        <v>102</v>
      </c>
      <c r="R8" s="63" t="s">
        <v>30</v>
      </c>
      <c r="S8" s="63" t="s">
        <v>62</v>
      </c>
      <c r="T8" s="63" t="s">
        <v>101</v>
      </c>
      <c r="U8" s="169" t="s">
        <v>102</v>
      </c>
      <c r="V8" s="391"/>
    </row>
    <row r="9" spans="1:22" ht="30" customHeight="1" thickTop="1">
      <c r="A9" s="198" t="s">
        <v>35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7"/>
    </row>
    <row r="10" spans="1:23" ht="30" customHeight="1">
      <c r="A10" s="78" t="s">
        <v>1</v>
      </c>
      <c r="B10" s="79">
        <f>+B11</f>
        <v>170000</v>
      </c>
      <c r="C10" s="79">
        <f>+C11</f>
        <v>280000</v>
      </c>
      <c r="D10" s="79">
        <f>+D11</f>
        <v>199835</v>
      </c>
      <c r="E10" s="170">
        <f>+D10/C10*100</f>
        <v>71.36964285714285</v>
      </c>
      <c r="F10" s="80"/>
      <c r="G10" s="80"/>
      <c r="H10" s="79"/>
      <c r="I10" s="79"/>
      <c r="J10" s="80"/>
      <c r="K10" s="79"/>
      <c r="L10" s="79"/>
      <c r="M10" s="79"/>
      <c r="N10" s="80"/>
      <c r="O10" s="79"/>
      <c r="P10" s="79"/>
      <c r="Q10" s="79"/>
      <c r="R10" s="79">
        <f>+B10+F10+J10+N10</f>
        <v>170000</v>
      </c>
      <c r="S10" s="79">
        <f>+C10+G10+K10+O10</f>
        <v>280000</v>
      </c>
      <c r="T10" s="79">
        <f>+D10+H10+L10+P10</f>
        <v>199835</v>
      </c>
      <c r="U10" s="170">
        <f aca="true" t="shared" si="0" ref="U10:U26">+T10/S10*100</f>
        <v>71.36964285714285</v>
      </c>
      <c r="V10" s="79">
        <f>+T10</f>
        <v>199835</v>
      </c>
      <c r="W10" s="1"/>
    </row>
    <row r="11" spans="1:25" ht="30" customHeight="1">
      <c r="A11" s="41" t="s">
        <v>8</v>
      </c>
      <c r="B11" s="80">
        <v>170000</v>
      </c>
      <c r="C11" s="80">
        <v>280000</v>
      </c>
      <c r="D11" s="80">
        <v>199835</v>
      </c>
      <c r="E11" s="171">
        <f>+D11/C11*100</f>
        <v>71.36964285714285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>
        <f aca="true" t="shared" si="1" ref="R11:R28">+B11+F11+J11+N11</f>
        <v>170000</v>
      </c>
      <c r="S11" s="80">
        <f aca="true" t="shared" si="2" ref="S11:S28">+C11+G11+K11+O11</f>
        <v>280000</v>
      </c>
      <c r="T11" s="80">
        <f aca="true" t="shared" si="3" ref="T11:T28">+D11+H11+L11+P11</f>
        <v>199835</v>
      </c>
      <c r="U11" s="171">
        <f t="shared" si="0"/>
        <v>71.36964285714285</v>
      </c>
      <c r="V11" s="80">
        <f aca="true" t="shared" si="4" ref="V11:V28">+T11</f>
        <v>199835</v>
      </c>
      <c r="W11" s="1"/>
      <c r="Y11" s="1"/>
    </row>
    <row r="12" spans="1:25" ht="30" customHeight="1">
      <c r="A12" s="78" t="s">
        <v>2</v>
      </c>
      <c r="B12" s="79">
        <v>104237</v>
      </c>
      <c r="C12" s="79">
        <v>170398</v>
      </c>
      <c r="D12" s="79">
        <v>61000</v>
      </c>
      <c r="E12" s="170">
        <f>+D12/C12*100</f>
        <v>35.79854223641122</v>
      </c>
      <c r="F12" s="80"/>
      <c r="G12" s="80"/>
      <c r="H12" s="79"/>
      <c r="I12" s="79"/>
      <c r="J12" s="80"/>
      <c r="K12" s="79"/>
      <c r="L12" s="79"/>
      <c r="M12" s="79"/>
      <c r="N12" s="80"/>
      <c r="O12" s="79"/>
      <c r="P12" s="79"/>
      <c r="Q12" s="79"/>
      <c r="R12" s="79">
        <f t="shared" si="1"/>
        <v>104237</v>
      </c>
      <c r="S12" s="79">
        <f t="shared" si="2"/>
        <v>170398</v>
      </c>
      <c r="T12" s="79">
        <f t="shared" si="3"/>
        <v>61000</v>
      </c>
      <c r="U12" s="170">
        <f t="shared" si="0"/>
        <v>35.79854223641122</v>
      </c>
      <c r="V12" s="79">
        <f t="shared" si="4"/>
        <v>61000</v>
      </c>
      <c r="W12" s="1"/>
      <c r="Y12" s="1"/>
    </row>
    <row r="13" spans="1:25" ht="30" customHeight="1">
      <c r="A13" s="78" t="s">
        <v>3</v>
      </c>
      <c r="B13" s="79">
        <f>SUM(B14:B20)</f>
        <v>2471900</v>
      </c>
      <c r="C13" s="79">
        <f>SUM(C14:C20)</f>
        <v>2477400</v>
      </c>
      <c r="D13" s="79">
        <f>SUM(D14:D20)</f>
        <v>2256988</v>
      </c>
      <c r="E13" s="170">
        <f>+D13/C13*100</f>
        <v>91.10309195123921</v>
      </c>
      <c r="F13" s="79">
        <f>SUM(F14:F20)</f>
        <v>18461264</v>
      </c>
      <c r="G13" s="79">
        <f>SUM(G14:G20)</f>
        <v>20543206</v>
      </c>
      <c r="H13" s="79">
        <f>SUM(H14:H20)</f>
        <v>14783807</v>
      </c>
      <c r="I13" s="170">
        <f>+H13/G13*100</f>
        <v>71.9644587120433</v>
      </c>
      <c r="J13" s="79">
        <f>SUM(J14:J20)</f>
        <v>56524000</v>
      </c>
      <c r="K13" s="79">
        <f>SUM(K14:K20)</f>
        <v>60532000</v>
      </c>
      <c r="L13" s="79">
        <f>SUM(L14:L20)</f>
        <v>52176000</v>
      </c>
      <c r="M13" s="170">
        <f>+L13/K13*100</f>
        <v>86.19573118350624</v>
      </c>
      <c r="N13" s="79"/>
      <c r="O13" s="79"/>
      <c r="P13" s="79"/>
      <c r="Q13" s="79"/>
      <c r="R13" s="79">
        <f t="shared" si="1"/>
        <v>77457164</v>
      </c>
      <c r="S13" s="79">
        <f t="shared" si="2"/>
        <v>83552606</v>
      </c>
      <c r="T13" s="79">
        <f>+D13+H13+L13+P13</f>
        <v>69216795</v>
      </c>
      <c r="U13" s="170">
        <f t="shared" si="0"/>
        <v>82.84217370790326</v>
      </c>
      <c r="V13" s="79">
        <f t="shared" si="4"/>
        <v>69216795</v>
      </c>
      <c r="W13" s="1"/>
      <c r="X13" s="1"/>
      <c r="Y13" s="1"/>
    </row>
    <row r="14" spans="1:23" ht="30" customHeight="1">
      <c r="A14" s="41" t="s">
        <v>4</v>
      </c>
      <c r="B14" s="80"/>
      <c r="C14" s="80"/>
      <c r="D14" s="80"/>
      <c r="E14" s="80"/>
      <c r="F14" s="80"/>
      <c r="G14" s="80"/>
      <c r="H14" s="80"/>
      <c r="I14" s="80"/>
      <c r="J14" s="80">
        <v>56524000</v>
      </c>
      <c r="K14" s="80">
        <v>60532000</v>
      </c>
      <c r="L14" s="80">
        <v>52176000</v>
      </c>
      <c r="M14" s="171">
        <f>+L14/K14*100</f>
        <v>86.19573118350624</v>
      </c>
      <c r="N14" s="80"/>
      <c r="O14" s="80"/>
      <c r="P14" s="80"/>
      <c r="Q14" s="80"/>
      <c r="R14" s="80">
        <f t="shared" si="1"/>
        <v>56524000</v>
      </c>
      <c r="S14" s="80">
        <f t="shared" si="2"/>
        <v>60532000</v>
      </c>
      <c r="T14" s="80">
        <f t="shared" si="3"/>
        <v>52176000</v>
      </c>
      <c r="U14" s="171">
        <f t="shared" si="0"/>
        <v>86.19573118350624</v>
      </c>
      <c r="V14" s="80">
        <f t="shared" si="4"/>
        <v>52176000</v>
      </c>
      <c r="W14" s="1"/>
    </row>
    <row r="15" spans="1:23" ht="30" customHeight="1">
      <c r="A15" s="41" t="s">
        <v>5</v>
      </c>
      <c r="B15" s="80"/>
      <c r="C15" s="80"/>
      <c r="D15" s="80"/>
      <c r="E15" s="80"/>
      <c r="F15" s="80">
        <v>15286264</v>
      </c>
      <c r="G15" s="80">
        <v>15286264</v>
      </c>
      <c r="H15" s="80">
        <v>13102512</v>
      </c>
      <c r="I15" s="171">
        <f>+H15/G15*100</f>
        <v>85.71428571428571</v>
      </c>
      <c r="J15" s="80"/>
      <c r="K15" s="80"/>
      <c r="L15" s="80"/>
      <c r="M15" s="80"/>
      <c r="N15" s="80"/>
      <c r="O15" s="80"/>
      <c r="P15" s="80"/>
      <c r="Q15" s="80"/>
      <c r="R15" s="80">
        <f t="shared" si="1"/>
        <v>15286264</v>
      </c>
      <c r="S15" s="80">
        <f t="shared" si="2"/>
        <v>15286264</v>
      </c>
      <c r="T15" s="80">
        <f t="shared" si="3"/>
        <v>13102512</v>
      </c>
      <c r="U15" s="171">
        <f t="shared" si="0"/>
        <v>85.71428571428571</v>
      </c>
      <c r="V15" s="80">
        <f t="shared" si="4"/>
        <v>13102512</v>
      </c>
      <c r="W15" s="1"/>
    </row>
    <row r="16" spans="1:23" ht="30" customHeight="1">
      <c r="A16" s="41" t="s">
        <v>6</v>
      </c>
      <c r="B16" s="80">
        <v>2106000</v>
      </c>
      <c r="C16" s="80">
        <v>2106000</v>
      </c>
      <c r="D16" s="80">
        <v>1944000</v>
      </c>
      <c r="E16" s="171">
        <f>+D16/C16*100</f>
        <v>92.3076923076923</v>
      </c>
      <c r="F16" s="80"/>
      <c r="G16" s="80"/>
      <c r="H16" s="80"/>
      <c r="I16" s="171"/>
      <c r="J16" s="80"/>
      <c r="K16" s="80"/>
      <c r="L16" s="80"/>
      <c r="M16" s="80"/>
      <c r="N16" s="80"/>
      <c r="O16" s="80"/>
      <c r="P16" s="80"/>
      <c r="Q16" s="80"/>
      <c r="R16" s="80">
        <f t="shared" si="1"/>
        <v>2106000</v>
      </c>
      <c r="S16" s="80">
        <f t="shared" si="2"/>
        <v>2106000</v>
      </c>
      <c r="T16" s="80">
        <f t="shared" si="3"/>
        <v>1944000</v>
      </c>
      <c r="U16" s="171">
        <f t="shared" si="0"/>
        <v>92.3076923076923</v>
      </c>
      <c r="V16" s="80">
        <f t="shared" si="4"/>
        <v>1944000</v>
      </c>
      <c r="W16" s="1"/>
    </row>
    <row r="17" spans="1:23" ht="30" customHeight="1">
      <c r="A17" s="41" t="s">
        <v>14</v>
      </c>
      <c r="B17" s="80"/>
      <c r="C17" s="80"/>
      <c r="D17" s="80"/>
      <c r="E17" s="80"/>
      <c r="F17" s="80">
        <v>3175000</v>
      </c>
      <c r="G17" s="80">
        <v>5256942</v>
      </c>
      <c r="H17" s="80">
        <v>1681295</v>
      </c>
      <c r="I17" s="171">
        <f>+H17/G17*100</f>
        <v>31.982376826679847</v>
      </c>
      <c r="J17" s="80"/>
      <c r="K17" s="80"/>
      <c r="L17" s="80"/>
      <c r="M17" s="80"/>
      <c r="N17" s="80"/>
      <c r="O17" s="80"/>
      <c r="P17" s="80"/>
      <c r="Q17" s="80"/>
      <c r="R17" s="80">
        <f t="shared" si="1"/>
        <v>3175000</v>
      </c>
      <c r="S17" s="80">
        <f t="shared" si="2"/>
        <v>5256942</v>
      </c>
      <c r="T17" s="80">
        <f t="shared" si="3"/>
        <v>1681295</v>
      </c>
      <c r="U17" s="171">
        <f t="shared" si="0"/>
        <v>31.982376826679847</v>
      </c>
      <c r="V17" s="80">
        <f t="shared" si="4"/>
        <v>1681295</v>
      </c>
      <c r="W17" s="1"/>
    </row>
    <row r="18" spans="1:28" ht="30" customHeight="1">
      <c r="A18" s="41" t="s">
        <v>15</v>
      </c>
      <c r="B18" s="80">
        <v>20000</v>
      </c>
      <c r="C18" s="80">
        <v>23437</v>
      </c>
      <c r="D18" s="80">
        <v>23437</v>
      </c>
      <c r="E18" s="171">
        <f>+D18/C18*100</f>
        <v>100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>
        <f t="shared" si="1"/>
        <v>20000</v>
      </c>
      <c r="S18" s="80">
        <f t="shared" si="2"/>
        <v>23437</v>
      </c>
      <c r="T18" s="80">
        <f t="shared" si="3"/>
        <v>23437</v>
      </c>
      <c r="U18" s="171">
        <f t="shared" si="0"/>
        <v>100</v>
      </c>
      <c r="V18" s="80">
        <f t="shared" si="4"/>
        <v>23437</v>
      </c>
      <c r="W18" s="1"/>
      <c r="Y18" s="1"/>
      <c r="Z18" s="1"/>
      <c r="AA18" s="1"/>
      <c r="AB18" s="1"/>
    </row>
    <row r="19" spans="1:23" ht="30" customHeight="1">
      <c r="A19" s="41" t="s">
        <v>7</v>
      </c>
      <c r="B19" s="80">
        <v>300000</v>
      </c>
      <c r="C19" s="80">
        <v>296563</v>
      </c>
      <c r="D19" s="80">
        <v>249779</v>
      </c>
      <c r="E19" s="171">
        <f>+D19/C19*100</f>
        <v>84.22459983207615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>
        <f t="shared" si="1"/>
        <v>300000</v>
      </c>
      <c r="S19" s="80">
        <f t="shared" si="2"/>
        <v>296563</v>
      </c>
      <c r="T19" s="80">
        <f t="shared" si="3"/>
        <v>249779</v>
      </c>
      <c r="U19" s="171">
        <f t="shared" si="0"/>
        <v>84.22459983207615</v>
      </c>
      <c r="V19" s="80">
        <f t="shared" si="4"/>
        <v>249779</v>
      </c>
      <c r="W19" s="1"/>
    </row>
    <row r="20" spans="1:23" ht="30" customHeight="1">
      <c r="A20" s="41" t="s">
        <v>72</v>
      </c>
      <c r="B20" s="80">
        <v>45900</v>
      </c>
      <c r="C20" s="80">
        <v>51400</v>
      </c>
      <c r="D20" s="80">
        <v>39772</v>
      </c>
      <c r="E20" s="171">
        <f>+D20/C20*100</f>
        <v>77.37743190661479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>
        <f t="shared" si="1"/>
        <v>45900</v>
      </c>
      <c r="S20" s="80">
        <f t="shared" si="2"/>
        <v>51400</v>
      </c>
      <c r="T20" s="80">
        <f t="shared" si="3"/>
        <v>39772</v>
      </c>
      <c r="U20" s="171">
        <f t="shared" si="0"/>
        <v>77.37743190661479</v>
      </c>
      <c r="V20" s="80">
        <f t="shared" si="4"/>
        <v>39772</v>
      </c>
      <c r="W20" s="1"/>
    </row>
    <row r="21" spans="1:29" ht="30" customHeight="1">
      <c r="A21" s="78" t="s">
        <v>29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>
        <f>SUM(N22:N26)</f>
        <v>7306892</v>
      </c>
      <c r="O21" s="79">
        <f>SUM(O22:O26)</f>
        <v>9946892</v>
      </c>
      <c r="P21" s="79">
        <f>SUM(P22:P26)</f>
        <v>9862061</v>
      </c>
      <c r="Q21" s="170">
        <f aca="true" t="shared" si="5" ref="Q21:Q26">+P21/O21*100</f>
        <v>99.14716074126471</v>
      </c>
      <c r="R21" s="79">
        <f t="shared" si="1"/>
        <v>7306892</v>
      </c>
      <c r="S21" s="79">
        <f t="shared" si="2"/>
        <v>9946892</v>
      </c>
      <c r="T21" s="79">
        <f t="shared" si="3"/>
        <v>9862061</v>
      </c>
      <c r="U21" s="170">
        <f t="shared" si="0"/>
        <v>99.14716074126471</v>
      </c>
      <c r="V21" s="79">
        <f t="shared" si="4"/>
        <v>9862061</v>
      </c>
      <c r="W21" s="1"/>
      <c r="AB21" s="4"/>
      <c r="AC21" s="1"/>
    </row>
    <row r="22" spans="1:26" ht="30" customHeight="1">
      <c r="A22" s="199" t="s">
        <v>31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>
        <v>5857920</v>
      </c>
      <c r="O22" s="80">
        <v>5857920</v>
      </c>
      <c r="P22" s="80">
        <v>5857920</v>
      </c>
      <c r="Q22" s="173">
        <f t="shared" si="5"/>
        <v>100</v>
      </c>
      <c r="R22" s="80">
        <f t="shared" si="1"/>
        <v>5857920</v>
      </c>
      <c r="S22" s="80">
        <f t="shared" si="2"/>
        <v>5857920</v>
      </c>
      <c r="T22" s="80">
        <f t="shared" si="3"/>
        <v>5857920</v>
      </c>
      <c r="U22" s="171">
        <f t="shared" si="0"/>
        <v>100</v>
      </c>
      <c r="V22" s="80">
        <f t="shared" si="4"/>
        <v>5857920</v>
      </c>
      <c r="W22" s="1"/>
      <c r="X22" s="2"/>
      <c r="Y22" s="5"/>
      <c r="Z22" s="2"/>
    </row>
    <row r="23" spans="1:29" ht="30" customHeight="1">
      <c r="A23" s="199" t="s">
        <v>32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>
        <v>1293486</v>
      </c>
      <c r="O23" s="80">
        <v>1293486</v>
      </c>
      <c r="P23" s="80">
        <v>1293486</v>
      </c>
      <c r="Q23" s="173">
        <f t="shared" si="5"/>
        <v>100</v>
      </c>
      <c r="R23" s="80">
        <f t="shared" si="1"/>
        <v>1293486</v>
      </c>
      <c r="S23" s="80">
        <f t="shared" si="2"/>
        <v>1293486</v>
      </c>
      <c r="T23" s="80">
        <f t="shared" si="3"/>
        <v>1293486</v>
      </c>
      <c r="U23" s="171">
        <f t="shared" si="0"/>
        <v>100</v>
      </c>
      <c r="V23" s="80">
        <f t="shared" si="4"/>
        <v>1293486</v>
      </c>
      <c r="W23" s="1"/>
      <c r="X23" s="2"/>
      <c r="Y23" s="3"/>
      <c r="Z23" s="2"/>
      <c r="AC23" s="1"/>
    </row>
    <row r="24" spans="1:29" ht="30" customHeight="1">
      <c r="A24" s="199" t="s">
        <v>61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>
        <v>155486</v>
      </c>
      <c r="O24" s="80">
        <v>155486</v>
      </c>
      <c r="P24" s="80">
        <f>51828+18827</f>
        <v>70655</v>
      </c>
      <c r="Q24" s="173">
        <f t="shared" si="5"/>
        <v>45.44139022162767</v>
      </c>
      <c r="R24" s="80">
        <f t="shared" si="1"/>
        <v>155486</v>
      </c>
      <c r="S24" s="80">
        <f t="shared" si="2"/>
        <v>155486</v>
      </c>
      <c r="T24" s="80">
        <f t="shared" si="3"/>
        <v>70655</v>
      </c>
      <c r="U24" s="171">
        <f t="shared" si="0"/>
        <v>45.44139022162767</v>
      </c>
      <c r="V24" s="80">
        <f t="shared" si="4"/>
        <v>70655</v>
      </c>
      <c r="W24" s="1"/>
      <c r="X24" s="2"/>
      <c r="Y24" s="3"/>
      <c r="Z24" s="2"/>
      <c r="AC24" s="1"/>
    </row>
    <row r="25" spans="1:26" ht="30" customHeight="1">
      <c r="A25" s="199" t="s">
        <v>63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>
        <v>240000</v>
      </c>
      <c r="P25" s="81">
        <v>240000</v>
      </c>
      <c r="Q25" s="173">
        <f t="shared" si="5"/>
        <v>100</v>
      </c>
      <c r="R25" s="82">
        <f t="shared" si="1"/>
        <v>0</v>
      </c>
      <c r="S25" s="80">
        <f t="shared" si="2"/>
        <v>240000</v>
      </c>
      <c r="T25" s="80">
        <f t="shared" si="3"/>
        <v>240000</v>
      </c>
      <c r="U25" s="173">
        <f t="shared" si="0"/>
        <v>100</v>
      </c>
      <c r="V25" s="80">
        <f t="shared" si="4"/>
        <v>240000</v>
      </c>
      <c r="W25" s="1"/>
      <c r="X25" s="2"/>
      <c r="Y25" s="3"/>
      <c r="Z25" s="2"/>
    </row>
    <row r="26" spans="1:26" ht="30" customHeight="1">
      <c r="A26" s="199" t="s">
        <v>64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>
        <v>2400000</v>
      </c>
      <c r="P26" s="81">
        <v>2400000</v>
      </c>
      <c r="Q26" s="173">
        <f t="shared" si="5"/>
        <v>100</v>
      </c>
      <c r="R26" s="82">
        <f t="shared" si="1"/>
        <v>0</v>
      </c>
      <c r="S26" s="80">
        <f t="shared" si="2"/>
        <v>2400000</v>
      </c>
      <c r="T26" s="81">
        <f t="shared" si="3"/>
        <v>2400000</v>
      </c>
      <c r="U26" s="173">
        <f t="shared" si="0"/>
        <v>100</v>
      </c>
      <c r="V26" s="80">
        <f t="shared" si="4"/>
        <v>2400000</v>
      </c>
      <c r="W26" s="1"/>
      <c r="X26" s="2"/>
      <c r="Y26" s="3"/>
      <c r="Z26" s="2"/>
    </row>
    <row r="27" spans="1:23" ht="30" customHeight="1" thickBot="1">
      <c r="A27" s="200" t="s">
        <v>37</v>
      </c>
      <c r="B27" s="83">
        <v>9518344</v>
      </c>
      <c r="C27" s="83">
        <v>4675502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>
        <f t="shared" si="1"/>
        <v>9518344</v>
      </c>
      <c r="S27" s="83">
        <f t="shared" si="2"/>
        <v>4675502</v>
      </c>
      <c r="T27" s="176">
        <f t="shared" si="3"/>
        <v>0</v>
      </c>
      <c r="U27" s="174"/>
      <c r="V27" s="89">
        <f t="shared" si="4"/>
        <v>0</v>
      </c>
      <c r="W27" s="1"/>
    </row>
    <row r="28" spans="1:23" ht="30" customHeight="1" thickBot="1" thickTop="1">
      <c r="A28" s="84" t="s">
        <v>51</v>
      </c>
      <c r="B28" s="85">
        <f aca="true" t="shared" si="6" ref="B28:P28">+B27+B21+B13+B12+B10</f>
        <v>12264481</v>
      </c>
      <c r="C28" s="85">
        <f t="shared" si="6"/>
        <v>7603300</v>
      </c>
      <c r="D28" s="85">
        <f t="shared" si="6"/>
        <v>2517823</v>
      </c>
      <c r="E28" s="172">
        <v>42.519777800293674</v>
      </c>
      <c r="F28" s="85">
        <f t="shared" si="6"/>
        <v>18461264</v>
      </c>
      <c r="G28" s="85">
        <f t="shared" si="6"/>
        <v>20543206</v>
      </c>
      <c r="H28" s="85">
        <f t="shared" si="6"/>
        <v>14783807</v>
      </c>
      <c r="I28" s="172">
        <v>42.519777800293674</v>
      </c>
      <c r="J28" s="85">
        <f t="shared" si="6"/>
        <v>56524000</v>
      </c>
      <c r="K28" s="85">
        <f t="shared" si="6"/>
        <v>60532000</v>
      </c>
      <c r="L28" s="85">
        <f t="shared" si="6"/>
        <v>52176000</v>
      </c>
      <c r="M28" s="172">
        <v>42.519777800293674</v>
      </c>
      <c r="N28" s="85">
        <f t="shared" si="6"/>
        <v>7306892</v>
      </c>
      <c r="O28" s="85">
        <f t="shared" si="6"/>
        <v>9946892</v>
      </c>
      <c r="P28" s="85">
        <f t="shared" si="6"/>
        <v>9862061</v>
      </c>
      <c r="Q28" s="172">
        <v>42.519777800293674</v>
      </c>
      <c r="R28" s="85">
        <f t="shared" si="1"/>
        <v>94556637</v>
      </c>
      <c r="S28" s="85">
        <f t="shared" si="2"/>
        <v>98625398</v>
      </c>
      <c r="T28" s="85">
        <f t="shared" si="3"/>
        <v>79339691</v>
      </c>
      <c r="U28" s="175">
        <f>+T28/S28*100</f>
        <v>80.44549640245812</v>
      </c>
      <c r="V28" s="140">
        <f t="shared" si="4"/>
        <v>79339691</v>
      </c>
      <c r="W28" s="6"/>
    </row>
    <row r="29" spans="1:23" s="2" customFormat="1" ht="30" customHeight="1" thickBot="1" thickTop="1">
      <c r="A29" s="3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36"/>
      <c r="W29" s="5"/>
    </row>
    <row r="30" spans="1:22" ht="30" customHeight="1" thickBot="1" thickTop="1">
      <c r="A30" s="15" t="s">
        <v>52</v>
      </c>
      <c r="B30" s="45">
        <v>0</v>
      </c>
      <c r="C30" s="45">
        <v>0</v>
      </c>
      <c r="D30" s="45">
        <v>0</v>
      </c>
      <c r="E30" s="45"/>
      <c r="F30" s="45">
        <v>0</v>
      </c>
      <c r="G30" s="45">
        <v>0</v>
      </c>
      <c r="H30" s="45">
        <v>0</v>
      </c>
      <c r="I30" s="45"/>
      <c r="J30" s="45">
        <v>0</v>
      </c>
      <c r="K30" s="45">
        <v>0</v>
      </c>
      <c r="L30" s="45">
        <v>0</v>
      </c>
      <c r="M30" s="45"/>
      <c r="N30" s="45">
        <v>0</v>
      </c>
      <c r="O30" s="45">
        <v>0</v>
      </c>
      <c r="P30" s="45">
        <v>0</v>
      </c>
      <c r="Q30" s="45"/>
      <c r="R30" s="45">
        <v>0</v>
      </c>
      <c r="S30" s="74">
        <v>0</v>
      </c>
      <c r="T30" s="74">
        <v>0</v>
      </c>
      <c r="U30" s="74"/>
      <c r="V30" s="37">
        <v>0</v>
      </c>
    </row>
    <row r="31" spans="2:21" ht="15.75" thickTop="1">
      <c r="B31" s="1"/>
      <c r="C31" s="1"/>
      <c r="D31" s="1"/>
      <c r="E31" s="1"/>
      <c r="G31" s="1"/>
      <c r="H31" s="1"/>
      <c r="I31" s="1"/>
      <c r="K31" s="1"/>
      <c r="L31" s="1"/>
      <c r="M31" s="1"/>
      <c r="O31" s="1"/>
      <c r="P31" s="1"/>
      <c r="Q31" s="1"/>
      <c r="R31" s="1"/>
      <c r="S31" s="1"/>
      <c r="T31" s="1"/>
      <c r="U31" s="1"/>
    </row>
    <row r="32" spans="18:21" ht="15">
      <c r="R32" s="1"/>
      <c r="S32" s="1"/>
      <c r="T32" s="1"/>
      <c r="U32" s="1"/>
    </row>
    <row r="33" spans="18:21" ht="15">
      <c r="R33" s="1"/>
      <c r="S33" s="1"/>
      <c r="T33" s="1"/>
      <c r="U33" s="1"/>
    </row>
  </sheetData>
  <sheetProtection/>
  <mergeCells count="13">
    <mergeCell ref="F7:I7"/>
    <mergeCell ref="J6:M6"/>
    <mergeCell ref="J7:M7"/>
    <mergeCell ref="A6:A8"/>
    <mergeCell ref="A3:V3"/>
    <mergeCell ref="A4:V4"/>
    <mergeCell ref="V6:V8"/>
    <mergeCell ref="R6:U7"/>
    <mergeCell ref="N6:Q6"/>
    <mergeCell ref="N7:Q7"/>
    <mergeCell ref="B6:E6"/>
    <mergeCell ref="B7:E7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 topLeftCell="A4">
      <selection activeCell="L26" sqref="L26"/>
    </sheetView>
  </sheetViews>
  <sheetFormatPr defaultColWidth="15.7109375" defaultRowHeight="15"/>
  <cols>
    <col min="1" max="1" width="44.140625" style="46" bestFit="1" customWidth="1"/>
    <col min="2" max="6" width="15.7109375" style="46" customWidth="1"/>
    <col min="7" max="254" width="9.140625" style="46" customWidth="1"/>
    <col min="255" max="255" width="44.140625" style="46" bestFit="1" customWidth="1"/>
    <col min="256" max="16384" width="15.7109375" style="46" customWidth="1"/>
  </cols>
  <sheetData>
    <row r="1" spans="1:6" ht="15">
      <c r="A1" s="7" t="s">
        <v>16</v>
      </c>
      <c r="E1" s="47"/>
      <c r="F1" s="47" t="s">
        <v>57</v>
      </c>
    </row>
    <row r="4" spans="1:6" ht="15">
      <c r="A4" s="398" t="s">
        <v>195</v>
      </c>
      <c r="B4" s="398"/>
      <c r="C4" s="398"/>
      <c r="D4" s="398"/>
      <c r="E4" s="398"/>
      <c r="F4" s="398"/>
    </row>
    <row r="5" spans="1:6" ht="15">
      <c r="A5" s="399" t="s">
        <v>18</v>
      </c>
      <c r="B5" s="399"/>
      <c r="C5" s="399"/>
      <c r="D5" s="399"/>
      <c r="E5" s="399"/>
      <c r="F5" s="399"/>
    </row>
    <row r="7" ht="15.75" thickBot="1">
      <c r="A7" s="297"/>
    </row>
    <row r="8" spans="1:6" s="301" customFormat="1" ht="44.25" thickBot="1" thickTop="1">
      <c r="A8" s="298" t="s">
        <v>10</v>
      </c>
      <c r="B8" s="299" t="s">
        <v>30</v>
      </c>
      <c r="C8" s="299" t="s">
        <v>196</v>
      </c>
      <c r="D8" s="299" t="s">
        <v>197</v>
      </c>
      <c r="E8" s="299" t="s">
        <v>198</v>
      </c>
      <c r="F8" s="300" t="s">
        <v>199</v>
      </c>
    </row>
    <row r="9" spans="1:6" s="301" customFormat="1" ht="19.5" customHeight="1" thickTop="1">
      <c r="A9" s="302" t="s">
        <v>11</v>
      </c>
      <c r="B9" s="303"/>
      <c r="C9" s="303"/>
      <c r="D9" s="303"/>
      <c r="E9" s="303"/>
      <c r="F9" s="304"/>
    </row>
    <row r="10" spans="1:6" s="301" customFormat="1" ht="19.5" customHeight="1">
      <c r="A10" s="305" t="s">
        <v>200</v>
      </c>
      <c r="B10" s="306">
        <v>6329471.894610195</v>
      </c>
      <c r="C10" s="306">
        <f>SUM(C11:C15)</f>
        <v>-691917</v>
      </c>
      <c r="D10" s="306">
        <f>SUM(D11:D15)</f>
        <v>-18619</v>
      </c>
      <c r="E10" s="306">
        <f>SUM(E11:E15)</f>
        <v>-2767405</v>
      </c>
      <c r="F10" s="307">
        <f>SUM(B10:E10)</f>
        <v>2851530.8946101954</v>
      </c>
    </row>
    <row r="11" spans="1:6" s="312" customFormat="1" ht="19.5" customHeight="1">
      <c r="A11" s="308" t="s">
        <v>201</v>
      </c>
      <c r="B11" s="309"/>
      <c r="C11" s="310">
        <v>2705629</v>
      </c>
      <c r="D11" s="310"/>
      <c r="E11" s="309"/>
      <c r="F11" s="311"/>
    </row>
    <row r="12" spans="1:6" s="312" customFormat="1" ht="19.5" customHeight="1">
      <c r="A12" s="308" t="s">
        <v>202</v>
      </c>
      <c r="B12" s="310"/>
      <c r="C12" s="310">
        <v>-2400000</v>
      </c>
      <c r="D12" s="310"/>
      <c r="E12" s="310"/>
      <c r="F12" s="313"/>
    </row>
    <row r="13" spans="1:6" s="312" customFormat="1" ht="19.5" customHeight="1">
      <c r="A13" s="308" t="s">
        <v>203</v>
      </c>
      <c r="B13" s="310"/>
      <c r="C13" s="310">
        <v>-997546</v>
      </c>
      <c r="D13" s="310"/>
      <c r="E13" s="310"/>
      <c r="F13" s="313"/>
    </row>
    <row r="14" spans="1:6" s="312" customFormat="1" ht="19.5" customHeight="1">
      <c r="A14" s="308" t="s">
        <v>204</v>
      </c>
      <c r="B14" s="310"/>
      <c r="C14" s="310"/>
      <c r="D14" s="310">
        <v>-18619</v>
      </c>
      <c r="E14" s="310">
        <v>-102181</v>
      </c>
      <c r="F14" s="313"/>
    </row>
    <row r="15" spans="1:6" s="312" customFormat="1" ht="19.5" customHeight="1">
      <c r="A15" s="308" t="s">
        <v>205</v>
      </c>
      <c r="B15" s="310"/>
      <c r="C15" s="310"/>
      <c r="D15" s="310"/>
      <c r="E15" s="310">
        <v>-2665224</v>
      </c>
      <c r="F15" s="313"/>
    </row>
    <row r="16" spans="1:6" s="301" customFormat="1" ht="19.5" customHeight="1">
      <c r="A16" s="305" t="s">
        <v>206</v>
      </c>
      <c r="B16" s="306">
        <v>3188872.1053898055</v>
      </c>
      <c r="C16" s="306">
        <f>SUM(C17:C21)</f>
        <v>38736</v>
      </c>
      <c r="D16" s="306">
        <f>SUM(D17:D21)</f>
        <v>-9381</v>
      </c>
      <c r="E16" s="306">
        <f>SUM(E17:E21)</f>
        <v>-1394256</v>
      </c>
      <c r="F16" s="307">
        <f>SUM(B16:E16)</f>
        <v>1823971.1053898055</v>
      </c>
    </row>
    <row r="17" spans="1:6" s="301" customFormat="1" ht="19.5" customHeight="1">
      <c r="A17" s="308" t="s">
        <v>201</v>
      </c>
      <c r="B17" s="314"/>
      <c r="C17" s="310">
        <v>1363132</v>
      </c>
      <c r="D17" s="310"/>
      <c r="E17" s="314"/>
      <c r="F17" s="315"/>
    </row>
    <row r="18" spans="1:6" s="301" customFormat="1" ht="19.5" customHeight="1">
      <c r="A18" s="308" t="s">
        <v>202</v>
      </c>
      <c r="B18" s="314"/>
      <c r="C18" s="310">
        <v>-240000</v>
      </c>
      <c r="D18" s="310"/>
      <c r="E18" s="314"/>
      <c r="F18" s="315"/>
    </row>
    <row r="19" spans="1:6" s="301" customFormat="1" ht="19.5" customHeight="1">
      <c r="A19" s="316" t="s">
        <v>203</v>
      </c>
      <c r="B19" s="317"/>
      <c r="C19" s="318">
        <v>-1084396</v>
      </c>
      <c r="D19" s="318"/>
      <c r="E19" s="317"/>
      <c r="F19" s="319"/>
    </row>
    <row r="20" spans="1:6" s="301" customFormat="1" ht="19.5" customHeight="1">
      <c r="A20" s="316" t="s">
        <v>204</v>
      </c>
      <c r="B20" s="317"/>
      <c r="C20" s="318"/>
      <c r="D20" s="318">
        <v>-9381</v>
      </c>
      <c r="E20" s="317">
        <v>-51480</v>
      </c>
      <c r="F20" s="319"/>
    </row>
    <row r="21" spans="1:6" s="301" customFormat="1" ht="19.5" customHeight="1" thickBot="1">
      <c r="A21" s="320" t="s">
        <v>207</v>
      </c>
      <c r="B21" s="321"/>
      <c r="C21" s="322"/>
      <c r="D21" s="322"/>
      <c r="E21" s="321">
        <v>-1342776</v>
      </c>
      <c r="F21" s="323"/>
    </row>
    <row r="22" spans="1:6" ht="19.5" customHeight="1" thickBot="1" thickTop="1">
      <c r="A22" s="324" t="s">
        <v>54</v>
      </c>
      <c r="B22" s="325">
        <f>+B16+B10</f>
        <v>9518344</v>
      </c>
      <c r="C22" s="325">
        <f>+C16+C10</f>
        <v>-653181</v>
      </c>
      <c r="D22" s="325">
        <f>+D16+D10</f>
        <v>-28000</v>
      </c>
      <c r="E22" s="325">
        <f>+E16+E10</f>
        <v>-4161661</v>
      </c>
      <c r="F22" s="326">
        <f>+F16+F10</f>
        <v>4675502.000000001</v>
      </c>
    </row>
    <row r="23" ht="19.5" customHeight="1" thickTop="1"/>
  </sheetData>
  <sheetProtection/>
  <mergeCells count="2"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4.421875" style="95" customWidth="1"/>
    <col min="2" max="2" width="46.57421875" style="94" bestFit="1" customWidth="1"/>
    <col min="3" max="3" width="12.7109375" style="95" customWidth="1"/>
    <col min="4" max="4" width="14.57421875" style="95" bestFit="1" customWidth="1"/>
    <col min="5" max="5" width="12.7109375" style="95" customWidth="1"/>
    <col min="6" max="6" width="7.7109375" style="95" customWidth="1"/>
    <col min="7" max="7" width="4.28125" style="95" customWidth="1"/>
    <col min="8" max="8" width="52.00390625" style="94" bestFit="1" customWidth="1"/>
    <col min="9" max="10" width="12.7109375" style="94" customWidth="1"/>
    <col min="11" max="11" width="11.57421875" style="94" customWidth="1"/>
    <col min="12" max="12" width="6.00390625" style="94" customWidth="1"/>
    <col min="13" max="16384" width="9.140625" style="94" customWidth="1"/>
  </cols>
  <sheetData>
    <row r="1" spans="1:12" ht="15.75">
      <c r="A1" s="7" t="s">
        <v>16</v>
      </c>
      <c r="B1" s="90"/>
      <c r="C1" s="91"/>
      <c r="D1" s="91"/>
      <c r="E1" s="91"/>
      <c r="F1" s="91"/>
      <c r="G1" s="91"/>
      <c r="H1" s="92"/>
      <c r="J1" s="93"/>
      <c r="L1" s="93" t="s">
        <v>74</v>
      </c>
    </row>
    <row r="2" spans="1:9" ht="12.75">
      <c r="A2" s="92"/>
      <c r="B2" s="95"/>
      <c r="C2" s="92"/>
      <c r="D2" s="92"/>
      <c r="E2" s="92"/>
      <c r="F2" s="92"/>
      <c r="G2" s="92"/>
      <c r="H2" s="92"/>
      <c r="I2" s="96"/>
    </row>
    <row r="3" spans="1:12" ht="18.75">
      <c r="A3" s="400" t="s">
        <v>208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ht="15" customHeight="1">
      <c r="A4" s="401" t="s">
        <v>75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spans="2:8" ht="13.5" thickBot="1">
      <c r="B5" s="95"/>
      <c r="H5" s="92"/>
    </row>
    <row r="6" spans="1:12" s="99" customFormat="1" ht="52.5" customHeight="1" thickBot="1" thickTop="1">
      <c r="A6" s="141"/>
      <c r="B6" s="98" t="s">
        <v>76</v>
      </c>
      <c r="C6" s="97" t="s">
        <v>30</v>
      </c>
      <c r="D6" s="75" t="s">
        <v>62</v>
      </c>
      <c r="E6" s="75" t="s">
        <v>101</v>
      </c>
      <c r="F6" s="75" t="s">
        <v>102</v>
      </c>
      <c r="G6" s="97"/>
      <c r="H6" s="98" t="s">
        <v>77</v>
      </c>
      <c r="I6" s="97" t="s">
        <v>30</v>
      </c>
      <c r="J6" s="75" t="s">
        <v>62</v>
      </c>
      <c r="K6" s="75" t="s">
        <v>101</v>
      </c>
      <c r="L6" s="48" t="s">
        <v>102</v>
      </c>
    </row>
    <row r="7" spans="1:12" s="103" customFormat="1" ht="21.75" customHeight="1" thickTop="1">
      <c r="A7" s="100"/>
      <c r="B7" s="101" t="s">
        <v>78</v>
      </c>
      <c r="C7" s="102">
        <v>79556637</v>
      </c>
      <c r="D7" s="102">
        <v>79556637</v>
      </c>
      <c r="E7" s="102">
        <v>79556637</v>
      </c>
      <c r="F7" s="177">
        <f>+E7/D7*100</f>
        <v>100</v>
      </c>
      <c r="G7" s="102"/>
      <c r="H7" s="101" t="s">
        <v>1</v>
      </c>
      <c r="I7" s="142">
        <v>170000</v>
      </c>
      <c r="J7" s="142">
        <v>280000</v>
      </c>
      <c r="K7" s="143">
        <v>199835</v>
      </c>
      <c r="L7" s="182">
        <f>+K7/J7*100</f>
        <v>71.36964285714285</v>
      </c>
    </row>
    <row r="8" spans="1:12" ht="21.75" customHeight="1">
      <c r="A8" s="104"/>
      <c r="B8" s="105" t="s">
        <v>9</v>
      </c>
      <c r="C8" s="106"/>
      <c r="D8" s="106"/>
      <c r="E8" s="178">
        <v>19</v>
      </c>
      <c r="F8" s="106"/>
      <c r="G8" s="106"/>
      <c r="H8" s="105" t="s">
        <v>79</v>
      </c>
      <c r="I8" s="143">
        <v>104237</v>
      </c>
      <c r="J8" s="143">
        <v>170398</v>
      </c>
      <c r="K8" s="143">
        <v>61000</v>
      </c>
      <c r="L8" s="183">
        <f>+K8/J8*100</f>
        <v>35.79854223641122</v>
      </c>
    </row>
    <row r="9" spans="1:12" s="110" customFormat="1" ht="21.75" customHeight="1">
      <c r="A9" s="107"/>
      <c r="B9" s="108"/>
      <c r="C9" s="109"/>
      <c r="D9" s="109"/>
      <c r="E9" s="109"/>
      <c r="F9" s="109"/>
      <c r="G9" s="109"/>
      <c r="H9" s="108" t="s">
        <v>80</v>
      </c>
      <c r="I9" s="144">
        <v>77457164</v>
      </c>
      <c r="J9" s="144">
        <v>83552606</v>
      </c>
      <c r="K9" s="144">
        <v>69216795</v>
      </c>
      <c r="L9" s="184">
        <f>+K9/J9*100</f>
        <v>82.84217370790326</v>
      </c>
    </row>
    <row r="10" spans="1:12" s="110" customFormat="1" ht="21.75" customHeight="1">
      <c r="A10" s="107"/>
      <c r="B10" s="108"/>
      <c r="C10" s="109"/>
      <c r="D10" s="109"/>
      <c r="E10" s="109"/>
      <c r="F10" s="109"/>
      <c r="G10" s="109"/>
      <c r="H10" s="111" t="s">
        <v>81</v>
      </c>
      <c r="I10" s="144">
        <v>7306892</v>
      </c>
      <c r="J10" s="144">
        <f>14622394-4675502</f>
        <v>9946892</v>
      </c>
      <c r="K10" s="144">
        <v>9862061</v>
      </c>
      <c r="L10" s="184">
        <f>+K10/J10*100</f>
        <v>99.14716074126471</v>
      </c>
    </row>
    <row r="11" spans="1:12" s="110" customFormat="1" ht="21.75" customHeight="1">
      <c r="A11" s="107"/>
      <c r="B11" s="112"/>
      <c r="C11" s="109"/>
      <c r="D11" s="109"/>
      <c r="E11" s="109"/>
      <c r="F11" s="109"/>
      <c r="G11" s="109"/>
      <c r="H11" s="112" t="s">
        <v>82</v>
      </c>
      <c r="I11" s="144">
        <v>9518344</v>
      </c>
      <c r="J11" s="144">
        <v>4675502</v>
      </c>
      <c r="K11" s="118">
        <v>0</v>
      </c>
      <c r="L11" s="184"/>
    </row>
    <row r="12" spans="1:12" s="116" customFormat="1" ht="23.25" customHeight="1">
      <c r="A12" s="113" t="s">
        <v>66</v>
      </c>
      <c r="B12" s="114" t="s">
        <v>83</v>
      </c>
      <c r="C12" s="115">
        <f>SUM(C7:C11)</f>
        <v>79556637</v>
      </c>
      <c r="D12" s="115">
        <f>SUM(D7:D11)</f>
        <v>79556637</v>
      </c>
      <c r="E12" s="115">
        <f>SUM(E7:E11)</f>
        <v>79556656</v>
      </c>
      <c r="F12" s="179">
        <f>+E12/D12*100</f>
        <v>100.00002388235691</v>
      </c>
      <c r="G12" s="115" t="s">
        <v>66</v>
      </c>
      <c r="H12" s="114" t="s">
        <v>84</v>
      </c>
      <c r="I12" s="145">
        <f>SUM(I7:I11)</f>
        <v>94556637</v>
      </c>
      <c r="J12" s="145">
        <f>SUM(J7:J11)</f>
        <v>98625398</v>
      </c>
      <c r="K12" s="145">
        <f>SUM(K7:K11)</f>
        <v>79339691</v>
      </c>
      <c r="L12" s="185">
        <f>+K12/J12*100</f>
        <v>80.44549640245812</v>
      </c>
    </row>
    <row r="13" spans="1:12" s="110" customFormat="1" ht="25.5" customHeight="1">
      <c r="A13" s="117"/>
      <c r="B13" s="112" t="s">
        <v>85</v>
      </c>
      <c r="C13" s="118">
        <v>0</v>
      </c>
      <c r="D13" s="118">
        <v>0</v>
      </c>
      <c r="E13" s="118">
        <v>0</v>
      </c>
      <c r="F13" s="118"/>
      <c r="G13" s="119"/>
      <c r="H13" s="112" t="s">
        <v>86</v>
      </c>
      <c r="I13" s="118">
        <v>0</v>
      </c>
      <c r="J13" s="118">
        <v>0</v>
      </c>
      <c r="K13" s="118">
        <v>0</v>
      </c>
      <c r="L13" s="146"/>
    </row>
    <row r="14" spans="1:12" s="110" customFormat="1" ht="21.75" customHeight="1">
      <c r="A14" s="120"/>
      <c r="B14" s="112"/>
      <c r="C14" s="121"/>
      <c r="D14" s="121"/>
      <c r="E14" s="121"/>
      <c r="F14" s="121"/>
      <c r="G14" s="121"/>
      <c r="H14" s="112" t="s">
        <v>87</v>
      </c>
      <c r="I14" s="118">
        <v>0</v>
      </c>
      <c r="J14" s="118">
        <v>0</v>
      </c>
      <c r="K14" s="118">
        <v>0</v>
      </c>
      <c r="L14" s="146"/>
    </row>
    <row r="15" spans="1:12" s="110" customFormat="1" ht="21.75" customHeight="1">
      <c r="A15" s="122"/>
      <c r="B15" s="108"/>
      <c r="C15" s="123"/>
      <c r="D15" s="123"/>
      <c r="E15" s="123"/>
      <c r="F15" s="123"/>
      <c r="G15" s="123"/>
      <c r="H15" s="112" t="s">
        <v>88</v>
      </c>
      <c r="I15" s="118">
        <v>0</v>
      </c>
      <c r="J15" s="118">
        <v>0</v>
      </c>
      <c r="K15" s="118">
        <v>0</v>
      </c>
      <c r="L15" s="146"/>
    </row>
    <row r="16" spans="1:12" s="126" customFormat="1" ht="23.25" customHeight="1">
      <c r="A16" s="113" t="s">
        <v>67</v>
      </c>
      <c r="B16" s="114" t="s">
        <v>89</v>
      </c>
      <c r="C16" s="124">
        <v>0</v>
      </c>
      <c r="D16" s="124">
        <v>0</v>
      </c>
      <c r="E16" s="124"/>
      <c r="F16" s="124"/>
      <c r="G16" s="115" t="s">
        <v>67</v>
      </c>
      <c r="H16" s="114" t="s">
        <v>90</v>
      </c>
      <c r="I16" s="147">
        <f>SUM(I13:I15)</f>
        <v>0</v>
      </c>
      <c r="J16" s="147">
        <v>0</v>
      </c>
      <c r="K16" s="147">
        <v>0</v>
      </c>
      <c r="L16" s="125"/>
    </row>
    <row r="17" spans="1:12" s="126" customFormat="1" ht="23.25" customHeight="1">
      <c r="A17" s="113"/>
      <c r="B17" s="114" t="s">
        <v>91</v>
      </c>
      <c r="C17" s="115">
        <f>+C16+C12</f>
        <v>79556637</v>
      </c>
      <c r="D17" s="115">
        <f>+D16+D12</f>
        <v>79556637</v>
      </c>
      <c r="E17" s="115">
        <f>+E16+E12</f>
        <v>79556656</v>
      </c>
      <c r="F17" s="179">
        <f>+E17/D17*100</f>
        <v>100.00002388235691</v>
      </c>
      <c r="G17" s="115"/>
      <c r="H17" s="114" t="s">
        <v>92</v>
      </c>
      <c r="I17" s="145">
        <f>+I16+I12</f>
        <v>94556637</v>
      </c>
      <c r="J17" s="145">
        <f>+J16+J12</f>
        <v>98625398</v>
      </c>
      <c r="K17" s="145">
        <f>+K16+K12</f>
        <v>79339691</v>
      </c>
      <c r="L17" s="185">
        <f>+K17/J17*100</f>
        <v>80.44549640245812</v>
      </c>
    </row>
    <row r="18" spans="1:12" s="110" customFormat="1" ht="23.25" customHeight="1">
      <c r="A18" s="120"/>
      <c r="B18" s="111" t="s">
        <v>93</v>
      </c>
      <c r="C18" s="121">
        <v>15000000</v>
      </c>
      <c r="D18" s="121">
        <v>19068761</v>
      </c>
      <c r="E18" s="121">
        <v>19068761</v>
      </c>
      <c r="F18" s="180">
        <f>+E18/D18*100</f>
        <v>100</v>
      </c>
      <c r="G18" s="121"/>
      <c r="H18" s="127"/>
      <c r="I18" s="121"/>
      <c r="J18" s="121"/>
      <c r="K18" s="121"/>
      <c r="L18" s="128"/>
    </row>
    <row r="19" spans="1:12" s="126" customFormat="1" ht="23.25" customHeight="1" thickBot="1">
      <c r="A19" s="113" t="s">
        <v>68</v>
      </c>
      <c r="B19" s="114" t="s">
        <v>94</v>
      </c>
      <c r="C19" s="115">
        <f>SUM(C18)</f>
        <v>15000000</v>
      </c>
      <c r="D19" s="115">
        <f>SUM(D18)</f>
        <v>19068761</v>
      </c>
      <c r="E19" s="115">
        <f>SUM(E18)</f>
        <v>19068761</v>
      </c>
      <c r="F19" s="179">
        <f>+E19/D19*100</f>
        <v>100</v>
      </c>
      <c r="G19" s="115" t="s">
        <v>68</v>
      </c>
      <c r="H19" s="148" t="s">
        <v>95</v>
      </c>
      <c r="I19" s="149">
        <v>0</v>
      </c>
      <c r="J19" s="149">
        <v>0</v>
      </c>
      <c r="K19" s="149">
        <v>0</v>
      </c>
      <c r="L19" s="150"/>
    </row>
    <row r="20" spans="1:12" s="126" customFormat="1" ht="23.25" customHeight="1" thickBot="1" thickTop="1">
      <c r="A20" s="129"/>
      <c r="B20" s="130" t="s">
        <v>96</v>
      </c>
      <c r="C20" s="131">
        <f>+C19+C17</f>
        <v>94556637</v>
      </c>
      <c r="D20" s="131">
        <f>+D19+D17</f>
        <v>98625398</v>
      </c>
      <c r="E20" s="131">
        <f>+E19+E17</f>
        <v>98625417</v>
      </c>
      <c r="F20" s="181">
        <f>+E20/D20*100</f>
        <v>100.00001926481453</v>
      </c>
      <c r="G20" s="131"/>
      <c r="H20" s="130" t="s">
        <v>97</v>
      </c>
      <c r="I20" s="151">
        <f>+I17+I19</f>
        <v>94556637</v>
      </c>
      <c r="J20" s="151">
        <f>+J17+J19</f>
        <v>98625398</v>
      </c>
      <c r="K20" s="151">
        <f>+K17+K19</f>
        <v>79339691</v>
      </c>
      <c r="L20" s="186">
        <f>+K20/J20*100</f>
        <v>80.44549640245812</v>
      </c>
    </row>
    <row r="21" ht="19.5" customHeight="1" thickTop="1">
      <c r="I21" s="95"/>
    </row>
    <row r="22" spans="1:9" ht="19.5" customHeight="1">
      <c r="A22" s="132"/>
      <c r="B22" s="133" t="s">
        <v>98</v>
      </c>
      <c r="C22" s="134">
        <f>+C12+C18-I12</f>
        <v>0</v>
      </c>
      <c r="D22" s="134">
        <f>+D12+D18-J12</f>
        <v>0</v>
      </c>
      <c r="E22" s="196">
        <f>+E12+E18-K12</f>
        <v>19285726</v>
      </c>
      <c r="F22" s="134"/>
      <c r="G22" s="132"/>
      <c r="H22" s="133"/>
      <c r="I22" s="132"/>
    </row>
    <row r="23" spans="1:9" ht="19.5" customHeight="1">
      <c r="A23" s="132"/>
      <c r="B23" s="133" t="s">
        <v>99</v>
      </c>
      <c r="C23" s="134">
        <v>0</v>
      </c>
      <c r="D23" s="134">
        <v>0</v>
      </c>
      <c r="E23" s="134">
        <v>0</v>
      </c>
      <c r="F23" s="134"/>
      <c r="G23" s="132"/>
      <c r="H23" s="133"/>
      <c r="I23" s="132"/>
    </row>
    <row r="24" spans="1:9" ht="19.5" customHeight="1">
      <c r="A24" s="134"/>
      <c r="B24" s="133" t="s">
        <v>100</v>
      </c>
      <c r="C24" s="134">
        <f>SUM(C22:C23)</f>
        <v>0</v>
      </c>
      <c r="D24" s="134">
        <f>SUM(D22:D23)</f>
        <v>0</v>
      </c>
      <c r="E24" s="196">
        <f>SUM(E22:E23)</f>
        <v>19285726</v>
      </c>
      <c r="F24" s="134"/>
      <c r="G24" s="134"/>
      <c r="H24" s="135"/>
      <c r="I24" s="136"/>
    </row>
    <row r="25" spans="1:9" ht="15">
      <c r="A25" s="138"/>
      <c r="C25" s="138"/>
      <c r="D25" s="196"/>
      <c r="E25" s="138"/>
      <c r="F25" s="138"/>
      <c r="G25" s="138"/>
      <c r="H25" s="139"/>
      <c r="I25" s="136"/>
    </row>
    <row r="26" spans="8:9" ht="12.75">
      <c r="H26" s="137"/>
      <c r="I26" s="137"/>
    </row>
    <row r="27" spans="8:9" ht="12.75">
      <c r="H27" s="137"/>
      <c r="I27" s="137"/>
    </row>
  </sheetData>
  <sheetProtection/>
  <mergeCells count="2">
    <mergeCell ref="A3:L3"/>
    <mergeCell ref="A4:L4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zoomScalePageLayoutView="0" workbookViewId="0" topLeftCell="A4">
      <selection activeCell="K7" sqref="K7"/>
    </sheetView>
  </sheetViews>
  <sheetFormatPr defaultColWidth="9.140625" defaultRowHeight="15"/>
  <cols>
    <col min="1" max="1" width="8.8515625" style="7" customWidth="1"/>
    <col min="2" max="2" width="61.140625" style="7" bestFit="1" customWidth="1"/>
    <col min="3" max="3" width="14.140625" style="7" customWidth="1"/>
    <col min="4" max="4" width="15.8515625" style="7" bestFit="1" customWidth="1"/>
    <col min="5" max="16384" width="9.140625" style="7" customWidth="1"/>
  </cols>
  <sheetData>
    <row r="1" spans="1:4" ht="15.75">
      <c r="A1" s="204" t="s">
        <v>115</v>
      </c>
      <c r="B1" s="204"/>
      <c r="C1" s="205"/>
      <c r="D1" s="206" t="s">
        <v>112</v>
      </c>
    </row>
    <row r="2" spans="1:4" ht="15.75">
      <c r="A2" s="207"/>
      <c r="B2" s="204"/>
      <c r="C2" s="205"/>
      <c r="D2" s="208"/>
    </row>
    <row r="3" spans="1:4" ht="18.75">
      <c r="A3" s="402" t="s">
        <v>160</v>
      </c>
      <c r="B3" s="403"/>
      <c r="C3" s="403"/>
      <c r="D3" s="403"/>
    </row>
    <row r="4" spans="1:4" ht="18.75">
      <c r="A4" s="404">
        <v>45291</v>
      </c>
      <c r="B4" s="403"/>
      <c r="C4" s="403"/>
      <c r="D4" s="403"/>
    </row>
    <row r="5" spans="1:4" ht="15">
      <c r="A5" s="405" t="s">
        <v>18</v>
      </c>
      <c r="B5" s="405"/>
      <c r="C5" s="405"/>
      <c r="D5" s="405"/>
    </row>
    <row r="6" spans="1:4" ht="15.75" thickBot="1">
      <c r="A6" s="209"/>
      <c r="B6" s="209"/>
      <c r="C6" s="210"/>
      <c r="D6" s="211"/>
    </row>
    <row r="7" spans="1:4" ht="27" thickBot="1" thickTop="1">
      <c r="A7" s="406" t="s">
        <v>116</v>
      </c>
      <c r="B7" s="407"/>
      <c r="C7" s="213" t="s">
        <v>117</v>
      </c>
      <c r="D7" s="214" t="s">
        <v>118</v>
      </c>
    </row>
    <row r="8" spans="1:4" ht="19.5" customHeight="1" thickTop="1">
      <c r="A8" s="215" t="s">
        <v>119</v>
      </c>
      <c r="B8" s="216" t="s">
        <v>120</v>
      </c>
      <c r="C8" s="217">
        <f>SUM(C9:C12)</f>
        <v>2950056</v>
      </c>
      <c r="D8" s="218">
        <f>SUM(D9:D12)</f>
        <v>2192435</v>
      </c>
    </row>
    <row r="9" spans="1:4" ht="19.5" customHeight="1">
      <c r="A9" s="219" t="s">
        <v>121</v>
      </c>
      <c r="B9" s="220" t="s">
        <v>122</v>
      </c>
      <c r="C9" s="221">
        <v>0</v>
      </c>
      <c r="D9" s="222">
        <v>0</v>
      </c>
    </row>
    <row r="10" spans="1:4" ht="19.5" customHeight="1">
      <c r="A10" s="219" t="s">
        <v>123</v>
      </c>
      <c r="B10" s="220" t="s">
        <v>124</v>
      </c>
      <c r="C10" s="223">
        <v>2950056</v>
      </c>
      <c r="D10" s="224">
        <v>2192435</v>
      </c>
    </row>
    <row r="11" spans="1:4" ht="19.5" customHeight="1">
      <c r="A11" s="219" t="s">
        <v>125</v>
      </c>
      <c r="B11" s="220" t="s">
        <v>126</v>
      </c>
      <c r="C11" s="225">
        <v>0</v>
      </c>
      <c r="D11" s="226">
        <v>0</v>
      </c>
    </row>
    <row r="12" spans="1:4" ht="19.5" customHeight="1">
      <c r="A12" s="219" t="s">
        <v>127</v>
      </c>
      <c r="B12" s="220" t="s">
        <v>128</v>
      </c>
      <c r="C12" s="225">
        <v>0</v>
      </c>
      <c r="D12" s="226">
        <v>0</v>
      </c>
    </row>
    <row r="13" spans="1:4" ht="19.5" customHeight="1">
      <c r="A13" s="227" t="s">
        <v>129</v>
      </c>
      <c r="B13" s="228" t="s">
        <v>130</v>
      </c>
      <c r="C13" s="225">
        <v>0</v>
      </c>
      <c r="D13" s="226">
        <v>0</v>
      </c>
    </row>
    <row r="14" spans="1:4" ht="19.5" customHeight="1">
      <c r="A14" s="219" t="s">
        <v>121</v>
      </c>
      <c r="B14" s="220" t="s">
        <v>131</v>
      </c>
      <c r="C14" s="225">
        <v>0</v>
      </c>
      <c r="D14" s="226">
        <v>0</v>
      </c>
    </row>
    <row r="15" spans="1:4" ht="19.5" customHeight="1">
      <c r="A15" s="219" t="s">
        <v>123</v>
      </c>
      <c r="B15" s="220" t="s">
        <v>132</v>
      </c>
      <c r="C15" s="225">
        <v>0</v>
      </c>
      <c r="D15" s="226">
        <v>0</v>
      </c>
    </row>
    <row r="16" spans="1:4" ht="19.5" customHeight="1">
      <c r="A16" s="219" t="s">
        <v>125</v>
      </c>
      <c r="B16" s="220" t="s">
        <v>132</v>
      </c>
      <c r="C16" s="225">
        <v>0</v>
      </c>
      <c r="D16" s="226">
        <v>0</v>
      </c>
    </row>
    <row r="17" spans="1:4" ht="19.5" customHeight="1">
      <c r="A17" s="227" t="s">
        <v>133</v>
      </c>
      <c r="B17" s="228" t="s">
        <v>134</v>
      </c>
      <c r="C17" s="229">
        <v>19068761</v>
      </c>
      <c r="D17" s="230">
        <v>19285726</v>
      </c>
    </row>
    <row r="18" spans="1:4" ht="19.5" customHeight="1">
      <c r="A18" s="227" t="s">
        <v>135</v>
      </c>
      <c r="B18" s="228" t="s">
        <v>136</v>
      </c>
      <c r="C18" s="231">
        <v>0</v>
      </c>
      <c r="D18" s="232">
        <v>0</v>
      </c>
    </row>
    <row r="19" spans="1:4" ht="19.5" customHeight="1">
      <c r="A19" s="227" t="s">
        <v>137</v>
      </c>
      <c r="B19" s="228" t="s">
        <v>138</v>
      </c>
      <c r="C19" s="231">
        <v>0</v>
      </c>
      <c r="D19" s="232">
        <v>0</v>
      </c>
    </row>
    <row r="20" spans="1:4" ht="19.5" customHeight="1" thickBot="1">
      <c r="A20" s="233" t="s">
        <v>139</v>
      </c>
      <c r="B20" s="234" t="s">
        <v>140</v>
      </c>
      <c r="C20" s="235">
        <v>0</v>
      </c>
      <c r="D20" s="236">
        <v>0</v>
      </c>
    </row>
    <row r="21" spans="1:4" ht="19.5" customHeight="1" thickBot="1" thickTop="1">
      <c r="A21" s="237"/>
      <c r="B21" s="238" t="s">
        <v>141</v>
      </c>
      <c r="C21" s="239">
        <f>+C17+C8</f>
        <v>22018817</v>
      </c>
      <c r="D21" s="240">
        <f>+D17+D8</f>
        <v>21478161</v>
      </c>
    </row>
    <row r="22" spans="1:4" s="35" customFormat="1" ht="16.5" thickBot="1" thickTop="1">
      <c r="A22" s="241"/>
      <c r="B22" s="241"/>
      <c r="C22" s="249"/>
      <c r="D22" s="250"/>
    </row>
    <row r="23" spans="1:4" ht="27" thickBot="1" thickTop="1">
      <c r="A23" s="242"/>
      <c r="B23" s="243" t="s">
        <v>142</v>
      </c>
      <c r="C23" s="213" t="s">
        <v>118</v>
      </c>
      <c r="D23" s="214" t="s">
        <v>118</v>
      </c>
    </row>
    <row r="24" spans="1:4" ht="19.5" customHeight="1" thickTop="1">
      <c r="A24" s="215" t="s">
        <v>143</v>
      </c>
      <c r="B24" s="216" t="s">
        <v>144</v>
      </c>
      <c r="C24" s="217">
        <f>SUM(C25:C30)</f>
        <v>15264161</v>
      </c>
      <c r="D24" s="218">
        <f>SUM(D25:D30)</f>
        <v>10697243</v>
      </c>
    </row>
    <row r="25" spans="1:4" ht="19.5" customHeight="1">
      <c r="A25" s="219" t="s">
        <v>121</v>
      </c>
      <c r="B25" s="220" t="s">
        <v>145</v>
      </c>
      <c r="C25" s="223">
        <v>7332189</v>
      </c>
      <c r="D25" s="224">
        <v>7332189</v>
      </c>
    </row>
    <row r="26" spans="1:4" ht="19.5" customHeight="1">
      <c r="A26" s="219" t="s">
        <v>123</v>
      </c>
      <c r="B26" s="220" t="s">
        <v>146</v>
      </c>
      <c r="C26" s="231">
        <v>0</v>
      </c>
      <c r="D26" s="232">
        <v>0</v>
      </c>
    </row>
    <row r="27" spans="1:4" ht="19.5" customHeight="1">
      <c r="A27" s="219" t="s">
        <v>68</v>
      </c>
      <c r="B27" s="220" t="s">
        <v>147</v>
      </c>
      <c r="C27" s="223">
        <v>9651113</v>
      </c>
      <c r="D27" s="224">
        <v>9651113</v>
      </c>
    </row>
    <row r="28" spans="1:4" ht="19.5" customHeight="1">
      <c r="A28" s="219" t="s">
        <v>69</v>
      </c>
      <c r="B28" s="220" t="s">
        <v>148</v>
      </c>
      <c r="C28" s="223">
        <v>-5832098</v>
      </c>
      <c r="D28" s="224">
        <v>-1719141</v>
      </c>
    </row>
    <row r="29" spans="1:4" ht="19.5" customHeight="1">
      <c r="A29" s="219" t="s">
        <v>149</v>
      </c>
      <c r="B29" s="220" t="s">
        <v>150</v>
      </c>
      <c r="C29" s="231">
        <v>0</v>
      </c>
      <c r="D29" s="232">
        <v>0</v>
      </c>
    </row>
    <row r="30" spans="1:4" ht="19.5" customHeight="1">
      <c r="A30" s="219" t="s">
        <v>70</v>
      </c>
      <c r="B30" s="220" t="s">
        <v>151</v>
      </c>
      <c r="C30" s="223">
        <v>4112957</v>
      </c>
      <c r="D30" s="224">
        <v>-4566918</v>
      </c>
    </row>
    <row r="31" spans="1:4" ht="19.5" customHeight="1">
      <c r="A31" s="227" t="s">
        <v>152</v>
      </c>
      <c r="B31" s="228" t="s">
        <v>153</v>
      </c>
      <c r="C31" s="229">
        <f>SUM(C32:C34)</f>
        <v>6721752</v>
      </c>
      <c r="D31" s="230">
        <f>SUM(D32:D34)</f>
        <v>10701752</v>
      </c>
    </row>
    <row r="32" spans="1:4" ht="19.5" customHeight="1">
      <c r="A32" s="219" t="s">
        <v>121</v>
      </c>
      <c r="B32" s="244" t="s">
        <v>154</v>
      </c>
      <c r="C32" s="231">
        <v>0</v>
      </c>
      <c r="D32" s="232">
        <v>0</v>
      </c>
    </row>
    <row r="33" spans="1:4" ht="19.5" customHeight="1">
      <c r="A33" s="219" t="s">
        <v>123</v>
      </c>
      <c r="B33" s="244" t="s">
        <v>155</v>
      </c>
      <c r="C33" s="223">
        <v>6721752</v>
      </c>
      <c r="D33" s="224">
        <v>10701752</v>
      </c>
    </row>
    <row r="34" spans="1:4" ht="19.5" customHeight="1">
      <c r="A34" s="219" t="s">
        <v>68</v>
      </c>
      <c r="B34" s="220" t="s">
        <v>156</v>
      </c>
      <c r="C34" s="221">
        <v>0</v>
      </c>
      <c r="D34" s="232">
        <v>0</v>
      </c>
    </row>
    <row r="35" spans="1:4" ht="19.5" customHeight="1">
      <c r="A35" s="227" t="s">
        <v>121</v>
      </c>
      <c r="B35" s="228" t="s">
        <v>157</v>
      </c>
      <c r="C35" s="231">
        <v>0</v>
      </c>
      <c r="D35" s="232">
        <v>0</v>
      </c>
    </row>
    <row r="36" spans="1:4" ht="19.5" customHeight="1" thickBot="1">
      <c r="A36" s="233" t="s">
        <v>152</v>
      </c>
      <c r="B36" s="245" t="s">
        <v>158</v>
      </c>
      <c r="C36" s="246">
        <v>32904</v>
      </c>
      <c r="D36" s="247">
        <v>79166</v>
      </c>
    </row>
    <row r="37" spans="1:4" ht="16.5" thickBot="1" thickTop="1">
      <c r="A37" s="248"/>
      <c r="B37" s="238" t="s">
        <v>159</v>
      </c>
      <c r="C37" s="239">
        <f>C24+C31+C36</f>
        <v>22018817</v>
      </c>
      <c r="D37" s="240">
        <f>D24+D31+D36</f>
        <v>21478161</v>
      </c>
    </row>
    <row r="38" ht="15.75" thickTop="1"/>
  </sheetData>
  <sheetProtection/>
  <mergeCells count="4">
    <mergeCell ref="A3:D3"/>
    <mergeCell ref="A4:D4"/>
    <mergeCell ref="A5:D5"/>
    <mergeCell ref="A7:B7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zoomScalePageLayoutView="0" workbookViewId="0" topLeftCell="A1">
      <selection activeCell="G12" sqref="G12"/>
    </sheetView>
  </sheetViews>
  <sheetFormatPr defaultColWidth="9.8515625" defaultRowHeight="15"/>
  <cols>
    <col min="1" max="1" width="7.140625" style="7" customWidth="1"/>
    <col min="2" max="2" width="36.28125" style="7" bestFit="1" customWidth="1"/>
    <col min="3" max="3" width="17.00390625" style="7" customWidth="1"/>
    <col min="4" max="4" width="19.140625" style="7" customWidth="1"/>
    <col min="5" max="5" width="16.421875" style="7" customWidth="1"/>
    <col min="6" max="16384" width="9.8515625" style="7" customWidth="1"/>
  </cols>
  <sheetData>
    <row r="1" spans="1:5" ht="15">
      <c r="A1" s="270" t="s">
        <v>115</v>
      </c>
      <c r="B1" s="251"/>
      <c r="C1" s="211"/>
      <c r="D1" s="211"/>
      <c r="E1" s="206" t="s">
        <v>111</v>
      </c>
    </row>
    <row r="2" spans="1:4" ht="15">
      <c r="A2" s="251"/>
      <c r="B2" s="251"/>
      <c r="C2" s="211"/>
      <c r="D2" s="211"/>
    </row>
    <row r="3" spans="1:5" ht="15">
      <c r="A3" s="408" t="s">
        <v>179</v>
      </c>
      <c r="B3" s="409"/>
      <c r="C3" s="409"/>
      <c r="D3" s="409"/>
      <c r="E3" s="409"/>
    </row>
    <row r="4" spans="1:5" ht="15">
      <c r="A4" s="408" t="s">
        <v>209</v>
      </c>
      <c r="B4" s="409"/>
      <c r="C4" s="409"/>
      <c r="D4" s="409"/>
      <c r="E4" s="409"/>
    </row>
    <row r="5" spans="1:5" ht="15">
      <c r="A5" s="410" t="s">
        <v>18</v>
      </c>
      <c r="B5" s="410"/>
      <c r="C5" s="410"/>
      <c r="D5" s="410"/>
      <c r="E5" s="410"/>
    </row>
    <row r="6" spans="1:5" ht="15.75" thickBot="1">
      <c r="A6" s="251"/>
      <c r="B6" s="251"/>
      <c r="C6" s="211"/>
      <c r="D6" s="211"/>
      <c r="E6" s="206"/>
    </row>
    <row r="7" spans="1:5" ht="44.25" thickBot="1" thickTop="1">
      <c r="A7" s="212" t="s">
        <v>162</v>
      </c>
      <c r="B7" s="243" t="s">
        <v>163</v>
      </c>
      <c r="C7" s="271" t="s">
        <v>180</v>
      </c>
      <c r="D7" s="271" t="s">
        <v>181</v>
      </c>
      <c r="E7" s="272" t="s">
        <v>12</v>
      </c>
    </row>
    <row r="8" spans="1:5" ht="24.75" customHeight="1" thickTop="1">
      <c r="A8" s="273">
        <v>1</v>
      </c>
      <c r="B8" s="256" t="s">
        <v>182</v>
      </c>
      <c r="C8" s="276">
        <v>171696</v>
      </c>
      <c r="D8" s="274">
        <v>9131902</v>
      </c>
      <c r="E8" s="275">
        <f>SUM(C8:D8)</f>
        <v>9303598</v>
      </c>
    </row>
    <row r="9" spans="1:5" ht="24.75" customHeight="1">
      <c r="A9" s="219">
        <v>2</v>
      </c>
      <c r="B9" s="259" t="s">
        <v>183</v>
      </c>
      <c r="C9" s="277">
        <v>0</v>
      </c>
      <c r="D9" s="277">
        <v>0</v>
      </c>
      <c r="E9" s="289">
        <f>SUM(C9:D9)</f>
        <v>0</v>
      </c>
    </row>
    <row r="10" spans="1:5" ht="24.75" customHeight="1" thickBot="1">
      <c r="A10" s="279">
        <v>3</v>
      </c>
      <c r="B10" s="280" t="s">
        <v>228</v>
      </c>
      <c r="C10" s="281">
        <v>0</v>
      </c>
      <c r="D10" s="327">
        <v>764993</v>
      </c>
      <c r="E10" s="328">
        <f>SUM(C10:D10)</f>
        <v>764993</v>
      </c>
    </row>
    <row r="11" spans="1:5" ht="24.75" customHeight="1" thickBot="1" thickTop="1">
      <c r="A11" s="237">
        <v>4</v>
      </c>
      <c r="B11" s="282" t="s">
        <v>184</v>
      </c>
      <c r="C11" s="283">
        <f>SUM(C8+C9-C10)</f>
        <v>171696</v>
      </c>
      <c r="D11" s="283">
        <f>SUM(D8+D9-D10)</f>
        <v>8366909</v>
      </c>
      <c r="E11" s="284">
        <f>SUM(E8+E9-E10)</f>
        <v>8538605</v>
      </c>
    </row>
    <row r="12" spans="1:5" ht="36" customHeight="1" thickTop="1">
      <c r="A12" s="285">
        <v>5</v>
      </c>
      <c r="B12" s="286" t="s">
        <v>185</v>
      </c>
      <c r="C12" s="287">
        <v>171696</v>
      </c>
      <c r="D12" s="287">
        <v>6181846</v>
      </c>
      <c r="E12" s="288">
        <f>SUM(C12:D12)</f>
        <v>6353542</v>
      </c>
    </row>
    <row r="13" spans="1:5" ht="24.75" customHeight="1">
      <c r="A13" s="219">
        <v>6</v>
      </c>
      <c r="B13" s="264" t="s">
        <v>186</v>
      </c>
      <c r="C13" s="277">
        <v>0</v>
      </c>
      <c r="D13" s="276">
        <v>757621</v>
      </c>
      <c r="E13" s="278">
        <f>SUM(C13:D13)</f>
        <v>757621</v>
      </c>
    </row>
    <row r="14" spans="1:5" ht="24.75" customHeight="1">
      <c r="A14" s="219">
        <v>7</v>
      </c>
      <c r="B14" s="264" t="s">
        <v>187</v>
      </c>
      <c r="C14" s="277">
        <v>0</v>
      </c>
      <c r="D14" s="276">
        <v>764993</v>
      </c>
      <c r="E14" s="278">
        <f>SUM(C14:D14)</f>
        <v>764993</v>
      </c>
    </row>
    <row r="15" spans="1:5" ht="35.25" customHeight="1" thickBot="1">
      <c r="A15" s="279">
        <v>8</v>
      </c>
      <c r="B15" s="280" t="s">
        <v>188</v>
      </c>
      <c r="C15" s="290">
        <f>SUM(C12+C13-C14)</f>
        <v>171696</v>
      </c>
      <c r="D15" s="290">
        <v>6174474</v>
      </c>
      <c r="E15" s="291">
        <f>SUM(E12+E13-E14)</f>
        <v>6346170</v>
      </c>
    </row>
    <row r="16" spans="1:5" ht="24.75" customHeight="1" thickBot="1" thickTop="1">
      <c r="A16" s="237">
        <v>9</v>
      </c>
      <c r="B16" s="282" t="s">
        <v>189</v>
      </c>
      <c r="C16" s="283">
        <f>SUM(C12+C13-C14)</f>
        <v>171696</v>
      </c>
      <c r="D16" s="283">
        <f>SUM(D15)</f>
        <v>6174474</v>
      </c>
      <c r="E16" s="284">
        <f>SUM(E15)</f>
        <v>6346170</v>
      </c>
    </row>
    <row r="17" spans="1:5" ht="24.75" customHeight="1" thickBot="1" thickTop="1">
      <c r="A17" s="292">
        <v>10</v>
      </c>
      <c r="B17" s="293" t="s">
        <v>190</v>
      </c>
      <c r="C17" s="294">
        <f>SUM(C11-C16)</f>
        <v>0</v>
      </c>
      <c r="D17" s="295">
        <f>SUM(D11-D16)</f>
        <v>2192435</v>
      </c>
      <c r="E17" s="296">
        <f>SUM(E11-E16)</f>
        <v>2192435</v>
      </c>
    </row>
    <row r="18" ht="15.75" thickTop="1"/>
  </sheetData>
  <sheetProtection/>
  <mergeCells count="3"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9.8515625" style="0" customWidth="1"/>
    <col min="2" max="2" width="25.7109375" style="0" customWidth="1"/>
    <col min="3" max="3" width="21.8515625" style="0" customWidth="1"/>
  </cols>
  <sheetData>
    <row r="1" spans="1:2" ht="15">
      <c r="A1" s="7" t="s">
        <v>16</v>
      </c>
      <c r="B1" s="13" t="s">
        <v>177</v>
      </c>
    </row>
    <row r="2" ht="15">
      <c r="A2" s="7"/>
    </row>
    <row r="3" spans="1:2" ht="15">
      <c r="A3" s="411" t="s">
        <v>210</v>
      </c>
      <c r="B3" s="411"/>
    </row>
    <row r="4" ht="15.75" thickBot="1"/>
    <row r="5" spans="1:2" ht="21" customHeight="1" thickBot="1" thickTop="1">
      <c r="A5" s="187" t="s">
        <v>10</v>
      </c>
      <c r="B5" s="188" t="s">
        <v>104</v>
      </c>
    </row>
    <row r="6" spans="1:2" ht="30" customHeight="1" thickTop="1">
      <c r="A6" s="189" t="s">
        <v>105</v>
      </c>
      <c r="B6" s="190">
        <v>19068761</v>
      </c>
    </row>
    <row r="7" spans="1:2" ht="30" customHeight="1">
      <c r="A7" s="191" t="s">
        <v>0</v>
      </c>
      <c r="B7" s="197">
        <v>-79339691</v>
      </c>
    </row>
    <row r="8" spans="1:2" ht="30" customHeight="1">
      <c r="A8" s="191" t="s">
        <v>55</v>
      </c>
      <c r="B8" s="192">
        <v>98625417</v>
      </c>
    </row>
    <row r="9" spans="1:2" ht="30" customHeight="1">
      <c r="A9" s="191" t="s">
        <v>191</v>
      </c>
      <c r="B9" s="192"/>
    </row>
    <row r="10" spans="1:2" ht="30" customHeight="1">
      <c r="A10" s="191" t="s">
        <v>192</v>
      </c>
      <c r="B10" s="192">
        <v>-19068761</v>
      </c>
    </row>
    <row r="11" spans="1:2" ht="30" customHeight="1">
      <c r="A11" s="191" t="s">
        <v>106</v>
      </c>
      <c r="B11" s="192">
        <f>SUM(B8:B10)</f>
        <v>79556656</v>
      </c>
    </row>
    <row r="12" spans="1:2" ht="30" customHeight="1">
      <c r="A12" s="191" t="s">
        <v>107</v>
      </c>
      <c r="B12" s="193">
        <v>0</v>
      </c>
    </row>
    <row r="13" spans="1:2" ht="30" customHeight="1">
      <c r="A13" s="191" t="s">
        <v>108</v>
      </c>
      <c r="B13" s="193">
        <v>0</v>
      </c>
    </row>
    <row r="14" spans="1:2" ht="30" customHeight="1">
      <c r="A14" s="191" t="s">
        <v>109</v>
      </c>
      <c r="B14" s="193">
        <v>0</v>
      </c>
    </row>
    <row r="15" spans="1:2" ht="30" customHeight="1" thickBot="1">
      <c r="A15" s="194" t="s">
        <v>110</v>
      </c>
      <c r="B15" s="195">
        <f>+B6+B7+B11</f>
        <v>19285726</v>
      </c>
    </row>
    <row r="16" ht="15.75" thickTop="1"/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1.28125" style="0" customWidth="1"/>
    <col min="2" max="2" width="49.28125" style="0" customWidth="1"/>
    <col min="3" max="3" width="21.140625" style="0" customWidth="1"/>
  </cols>
  <sheetData>
    <row r="1" spans="1:3" ht="15.75">
      <c r="A1" s="251" t="s">
        <v>16</v>
      </c>
      <c r="B1" s="204"/>
      <c r="C1" s="252" t="s">
        <v>178</v>
      </c>
    </row>
    <row r="2" spans="1:3" ht="15">
      <c r="A2" s="209"/>
      <c r="B2" s="209"/>
      <c r="C2" s="7"/>
    </row>
    <row r="3" spans="1:3" ht="18.75">
      <c r="A3" s="402" t="s">
        <v>161</v>
      </c>
      <c r="B3" s="403"/>
      <c r="C3" s="403"/>
    </row>
    <row r="4" spans="1:3" ht="18.75">
      <c r="A4" s="402" t="s">
        <v>211</v>
      </c>
      <c r="B4" s="403"/>
      <c r="C4" s="403"/>
    </row>
    <row r="5" spans="1:3" ht="15">
      <c r="A5" s="410" t="s">
        <v>18</v>
      </c>
      <c r="B5" s="410"/>
      <c r="C5" s="410"/>
    </row>
    <row r="6" spans="1:3" ht="15.75" thickBot="1">
      <c r="A6" s="209"/>
      <c r="B6" s="209"/>
      <c r="C6" s="252"/>
    </row>
    <row r="7" spans="1:3" ht="16.5" thickBot="1" thickTop="1">
      <c r="A7" s="253" t="s">
        <v>162</v>
      </c>
      <c r="B7" s="254" t="s">
        <v>163</v>
      </c>
      <c r="C7" s="214" t="s">
        <v>118</v>
      </c>
    </row>
    <row r="8" spans="1:3" ht="20.25" customHeight="1" thickTop="1">
      <c r="A8" s="255">
        <v>1</v>
      </c>
      <c r="B8" s="256" t="s">
        <v>164</v>
      </c>
      <c r="C8" s="257">
        <v>79556656</v>
      </c>
    </row>
    <row r="9" spans="1:3" ht="20.25" customHeight="1">
      <c r="A9" s="258">
        <v>2</v>
      </c>
      <c r="B9" s="259" t="s">
        <v>165</v>
      </c>
      <c r="C9" s="260">
        <v>79339691</v>
      </c>
    </row>
    <row r="10" spans="1:3" ht="20.25" customHeight="1">
      <c r="A10" s="261">
        <v>3</v>
      </c>
      <c r="B10" s="262" t="s">
        <v>166</v>
      </c>
      <c r="C10" s="263">
        <f>SUM(C8-C9)</f>
        <v>216965</v>
      </c>
    </row>
    <row r="11" spans="1:3" ht="20.25" customHeight="1">
      <c r="A11" s="258">
        <v>4</v>
      </c>
      <c r="B11" s="264" t="s">
        <v>167</v>
      </c>
      <c r="C11" s="260">
        <v>19068761</v>
      </c>
    </row>
    <row r="12" spans="1:3" ht="20.25" customHeight="1">
      <c r="A12" s="261">
        <v>5</v>
      </c>
      <c r="B12" s="262" t="s">
        <v>168</v>
      </c>
      <c r="C12" s="263">
        <f>SUM(C10:C11)</f>
        <v>19285726</v>
      </c>
    </row>
    <row r="13" spans="1:3" ht="20.25" customHeight="1">
      <c r="A13" s="258">
        <v>6</v>
      </c>
      <c r="B13" s="264" t="s">
        <v>169</v>
      </c>
      <c r="C13" s="265">
        <v>0</v>
      </c>
    </row>
    <row r="14" spans="1:3" ht="20.25" customHeight="1">
      <c r="A14" s="258">
        <v>7</v>
      </c>
      <c r="B14" s="264" t="s">
        <v>170</v>
      </c>
      <c r="C14" s="265">
        <v>0</v>
      </c>
    </row>
    <row r="15" spans="1:3" ht="20.25" customHeight="1">
      <c r="A15" s="261">
        <v>8</v>
      </c>
      <c r="B15" s="264" t="s">
        <v>171</v>
      </c>
      <c r="C15" s="266">
        <v>0</v>
      </c>
    </row>
    <row r="16" spans="1:3" ht="20.25" customHeight="1">
      <c r="A16" s="258">
        <v>9</v>
      </c>
      <c r="B16" s="262" t="s">
        <v>172</v>
      </c>
      <c r="C16" s="263">
        <f>SUM(C12+C15)</f>
        <v>19285726</v>
      </c>
    </row>
    <row r="17" spans="1:3" ht="30">
      <c r="A17" s="261">
        <v>10</v>
      </c>
      <c r="B17" s="264" t="s">
        <v>173</v>
      </c>
      <c r="C17" s="265">
        <v>0</v>
      </c>
    </row>
    <row r="18" spans="1:3" ht="20.25" customHeight="1">
      <c r="A18" s="258">
        <v>11</v>
      </c>
      <c r="B18" s="262" t="s">
        <v>174</v>
      </c>
      <c r="C18" s="263">
        <f>SUM(C15:C17)</f>
        <v>19285726</v>
      </c>
    </row>
    <row r="19" spans="1:3" ht="30">
      <c r="A19" s="258">
        <v>12</v>
      </c>
      <c r="B19" s="264" t="s">
        <v>175</v>
      </c>
      <c r="C19" s="260">
        <v>10780918</v>
      </c>
    </row>
    <row r="20" spans="1:3" ht="20.25" customHeight="1" thickBot="1">
      <c r="A20" s="267">
        <v>13</v>
      </c>
      <c r="B20" s="268" t="s">
        <v>176</v>
      </c>
      <c r="C20" s="269">
        <f>SUM(C18-C19)</f>
        <v>8504808</v>
      </c>
    </row>
    <row r="21" ht="15.75" thickTop="1"/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Pálinkás Krisztina</cp:lastModifiedBy>
  <cp:lastPrinted>2024-03-18T15:56:42Z</cp:lastPrinted>
  <dcterms:created xsi:type="dcterms:W3CDTF">2015-02-05T20:55:47Z</dcterms:created>
  <dcterms:modified xsi:type="dcterms:W3CDTF">2024-03-28T12:28:04Z</dcterms:modified>
  <cp:category/>
  <cp:version/>
  <cp:contentType/>
  <cp:contentStatus/>
</cp:coreProperties>
</file>