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</sheets>
  <definedNames>
    <definedName name="_xlnm.Print_Area" localSheetId="2">'3.sz. kiadás feladatonként'!$A$1:$S$30</definedName>
    <definedName name="_xlnm.Print_Area" localSheetId="3">'4.sz. tartalék'!$A$1:$D$22</definedName>
    <definedName name="_xlnm.Print_Area" localSheetId="4">'5.sz. mérleg'!$A$1:$J$24</definedName>
    <definedName name="_xlnm.Print_Area" localSheetId="5">'6.sz. ei.felh.ütemterv'!$A$1:$N$20</definedName>
  </definedNames>
  <calcPr fullCalcOnLoad="1"/>
</workbook>
</file>

<file path=xl/sharedStrings.xml><?xml version="1.0" encoding="utf-8"?>
<sst xmlns="http://schemas.openxmlformats.org/spreadsheetml/2006/main" count="210" uniqueCount="122">
  <si>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</si>
  <si>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</si>
  <si>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</si>
  <si>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</si>
  <si>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</si>
  <si>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</si>
  <si>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</si>
  <si>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</si>
  <si>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</si>
  <si>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</si>
  <si>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</si>
  <si>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</si>
  <si>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</si>
  <si>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</si>
  <si>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</si>
  <si>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</si>
  <si>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</si>
  <si>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</si>
  <si>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</si>
  <si>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</si>
  <si>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</si>
  <si>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</si>
  <si>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</si>
  <si>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</si>
  <si>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</si>
  <si>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</si>
  <si>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</si>
  <si>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</si>
  <si>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</si>
  <si>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</si>
  <si>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</si>
  <si>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</si>
  <si>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</si>
  <si>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</si>
  <si>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</si>
  <si>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</si>
  <si>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</si>
  <si>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</si>
  <si>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</si>
  <si>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</si>
  <si>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</si>
  <si>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</si>
  <si>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</si>
  <si>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</si>
  <si>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</si>
  <si>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</si>
  <si>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</si>
  <si>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</si>
  <si>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</si>
  <si>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</si>
  <si>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</si>
  <si>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</si>
  <si>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</si>
  <si>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</si>
  <si>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</si>
  <si>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</si>
  <si>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</si>
  <si>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</si>
  <si>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</si>
  <si>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</si>
  <si>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</t>
  </si>
  <si>
    <t>XI.</t>
  </si>
  <si>
    <t>XII.</t>
  </si>
  <si>
    <t>Összesen: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</si>
  <si>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</si>
  <si>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</si>
  <si>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</si>
  <si>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</si>
  <si>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</si>
  <si>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</si>
  <si>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</si>
  <si>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</si>
  <si>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</si>
  <si>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</si>
  <si>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</si>
  <si>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</si>
  <si>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</si>
  <si>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</si>
  <si>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</si>
  <si>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</si>
  <si>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</si>
  <si>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</si>
  <si>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</si>
  <si>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</si>
  <si>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</si>
  <si>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</si>
  <si>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</si>
  <si>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</si>
  <si>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</si>
  <si>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</si>
  <si>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</si>
  <si>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</si>
  <si>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</si>
  <si>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</si>
  <si>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</si>
  <si>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</si>
  <si>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</si>
  <si>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</si>
  <si>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</si>
  <si>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</si>
  <si>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</si>
  <si>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</si>
  <si>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3. sz. melléklet</t>
  </si>
  <si>
    <t>BEVÉTELEK ELŐIRÁNYZATA 2024. év</t>
  </si>
  <si>
    <t xml:space="preserve">   - Göd tagi hozzájárulás (21.994 fő)</t>
  </si>
  <si>
    <t xml:space="preserve">   - Dunakeszi tagi hozzájárulás (43.242 fő)</t>
  </si>
  <si>
    <t>KIADÁSOK  ELŐIRÁNYZATA 2024. év</t>
  </si>
  <si>
    <t>KÖLTSÉGVETÉSI KIADÁSOK ELŐIRÁNYZATAI FELADATONKÉNT 2024. év</t>
  </si>
  <si>
    <t>ÁLTALÁNOS TARTALÉKOK ÁLLOMÁNYA 2024. év</t>
  </si>
  <si>
    <t>Dunakeszi Kistérség Társulása 2024. évi költségvetési mérlege</t>
  </si>
  <si>
    <t>Előirányzat - felhasználási ütemterv 2024. év</t>
  </si>
  <si>
    <t>Módosítási javaslat</t>
  </si>
  <si>
    <t>Módosított előirányzat</t>
  </si>
  <si>
    <t xml:space="preserve"> - nyári napközis tábor támogatása Göd</t>
  </si>
  <si>
    <t xml:space="preserve"> - nyári napközis tábor támogatása DÓHSZK</t>
  </si>
  <si>
    <t>Dunakeszi, lakosságszám: 43.242 fő</t>
  </si>
  <si>
    <t>Göd, lakosságszám: 21.994 fő</t>
  </si>
  <si>
    <t xml:space="preserve">     nyári táboroztatás támogatása</t>
  </si>
  <si>
    <t xml:space="preserve">     Zöld Menedék Állatvédő Alapítvány szolgáltatási 
     díj növekedésének fedezetére  </t>
  </si>
  <si>
    <t xml:space="preserve">     2023. évi maradvány</t>
  </si>
  <si>
    <t xml:space="preserve">     szúnyoggyérítés  - eredeti költségvetésben 
     lakosságszám arányosan tervezett összeg 
     területarányos felosztása miatti korrekció</t>
  </si>
  <si>
    <t xml:space="preserve">     szúnyoggyérítés - többletköltség fedezete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</si>
</sst>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0" fontId="62" fillId="0" borderId="0" xfId="0" applyFont="1" applyAlignment="1">
      <alignment/>
    </xf>
    <xf numFmtId="166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3" fontId="63" fillId="0" borderId="10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 horizontal="right"/>
    </xf>
    <xf numFmtId="0" fontId="62" fillId="0" borderId="0" xfId="0" applyFont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3" fontId="63" fillId="0" borderId="12" xfId="0" applyNumberFormat="1" applyFont="1" applyBorder="1" applyAlignment="1">
      <alignment horizontal="right"/>
    </xf>
    <xf numFmtId="0" fontId="63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3" fontId="63" fillId="0" borderId="14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3" fontId="62" fillId="0" borderId="14" xfId="0" applyNumberFormat="1" applyFont="1" applyBorder="1" applyAlignment="1">
      <alignment horizontal="right"/>
    </xf>
    <xf numFmtId="0" fontId="6" fillId="0" borderId="13" xfId="0" applyFont="1" applyFill="1" applyBorder="1" applyAlignment="1" quotePrefix="1">
      <alignment/>
    </xf>
    <xf numFmtId="3" fontId="62" fillId="0" borderId="14" xfId="40" applyNumberFormat="1" applyFont="1" applyBorder="1" applyAlignment="1">
      <alignment horizontal="right"/>
    </xf>
    <xf numFmtId="0" fontId="62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2" fillId="0" borderId="16" xfId="0" applyNumberFormat="1" applyFont="1" applyBorder="1" applyAlignment="1">
      <alignment horizontal="right"/>
    </xf>
    <xf numFmtId="3" fontId="62" fillId="0" borderId="17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/>
    </xf>
    <xf numFmtId="3" fontId="63" fillId="0" borderId="10" xfId="40" applyNumberFormat="1" applyFont="1" applyBorder="1" applyAlignment="1">
      <alignment/>
    </xf>
    <xf numFmtId="165" fontId="0" fillId="0" borderId="0" xfId="40" applyFont="1" applyAlignment="1">
      <alignment/>
    </xf>
    <xf numFmtId="3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3" fontId="63" fillId="0" borderId="18" xfId="40" applyNumberFormat="1" applyFont="1" applyBorder="1" applyAlignment="1">
      <alignment/>
    </xf>
    <xf numFmtId="0" fontId="62" fillId="0" borderId="0" xfId="0" applyFont="1" applyBorder="1" applyAlignment="1">
      <alignment/>
    </xf>
    <xf numFmtId="3" fontId="62" fillId="0" borderId="0" xfId="40" applyNumberFormat="1" applyFont="1" applyBorder="1" applyAlignment="1">
      <alignment/>
    </xf>
    <xf numFmtId="165" fontId="62" fillId="0" borderId="18" xfId="40" applyFont="1" applyBorder="1" applyAlignment="1">
      <alignment/>
    </xf>
    <xf numFmtId="3" fontId="62" fillId="0" borderId="14" xfId="40" applyNumberFormat="1" applyFont="1" applyBorder="1" applyAlignment="1">
      <alignment/>
    </xf>
    <xf numFmtId="0" fontId="3" fillId="0" borderId="13" xfId="0" applyFont="1" applyBorder="1" applyAlignment="1">
      <alignment/>
    </xf>
    <xf numFmtId="3" fontId="63" fillId="0" borderId="14" xfId="40" applyNumberFormat="1" applyFont="1" applyBorder="1" applyAlignment="1">
      <alignment/>
    </xf>
    <xf numFmtId="0" fontId="63" fillId="0" borderId="15" xfId="0" applyFont="1" applyBorder="1" applyAlignment="1">
      <alignment/>
    </xf>
    <xf numFmtId="3" fontId="62" fillId="0" borderId="17" xfId="40" applyNumberFormat="1" applyFont="1" applyBorder="1" applyAlignment="1">
      <alignment/>
    </xf>
    <xf numFmtId="0" fontId="4" fillId="0" borderId="13" xfId="0" applyFont="1" applyBorder="1" applyAlignment="1" quotePrefix="1">
      <alignment/>
    </xf>
    <xf numFmtId="0" fontId="0" fillId="0" borderId="0" xfId="0" applyAlignment="1">
      <alignment horizontal="right"/>
    </xf>
    <xf numFmtId="0" fontId="63" fillId="0" borderId="19" xfId="0" applyFont="1" applyBorder="1" applyAlignment="1">
      <alignment/>
    </xf>
    <xf numFmtId="3" fontId="63" fillId="0" borderId="20" xfId="40" applyNumberFormat="1" applyFont="1" applyBorder="1" applyAlignment="1">
      <alignment/>
    </xf>
    <xf numFmtId="3" fontId="63" fillId="0" borderId="21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5" fontId="62" fillId="0" borderId="21" xfId="40" applyFont="1" applyBorder="1" applyAlignment="1">
      <alignment/>
    </xf>
    <xf numFmtId="0" fontId="10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1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14" fontId="3" fillId="0" borderId="18" xfId="58" applyNumberFormat="1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/>
      <protection/>
    </xf>
    <xf numFmtId="3" fontId="3" fillId="0" borderId="18" xfId="58" applyNumberFormat="1" applyFont="1" applyBorder="1" applyAlignment="1">
      <alignment horizontal="right"/>
      <protection/>
    </xf>
    <xf numFmtId="14" fontId="9" fillId="0" borderId="23" xfId="58" applyNumberFormat="1" applyFont="1" applyFill="1" applyBorder="1" applyAlignment="1">
      <alignment horizontal="center" wrapText="1"/>
      <protection/>
    </xf>
    <xf numFmtId="3" fontId="11" fillId="0" borderId="10" xfId="57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62" fillId="0" borderId="29" xfId="0" applyFont="1" applyBorder="1" applyAlignment="1">
      <alignment/>
    </xf>
    <xf numFmtId="3" fontId="11" fillId="0" borderId="20" xfId="57" applyNumberFormat="1" applyFont="1" applyFill="1" applyBorder="1">
      <alignment/>
      <protection/>
    </xf>
    <xf numFmtId="0" fontId="13" fillId="0" borderId="1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174" fontId="14" fillId="33" borderId="0" xfId="61" applyNumberFormat="1" applyFont="1" applyFill="1">
      <alignment/>
      <protection/>
    </xf>
    <xf numFmtId="0" fontId="2" fillId="33" borderId="0" xfId="61" applyFill="1" applyAlignment="1">
      <alignment horizontal="center"/>
      <protection/>
    </xf>
    <xf numFmtId="0" fontId="15" fillId="33" borderId="0" xfId="61" applyFont="1" applyFill="1">
      <alignment/>
      <protection/>
    </xf>
    <xf numFmtId="0" fontId="15" fillId="33" borderId="0" xfId="61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61" applyFont="1">
      <alignment/>
      <protection/>
    </xf>
    <xf numFmtId="0" fontId="15" fillId="33" borderId="0" xfId="0" applyFont="1" applyFill="1" applyBorder="1" applyAlignment="1">
      <alignment horizontal="right"/>
    </xf>
    <xf numFmtId="0" fontId="18" fillId="33" borderId="21" xfId="61" applyFont="1" applyFill="1" applyBorder="1" applyAlignment="1">
      <alignment horizontal="center" vertical="center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0" fontId="19" fillId="33" borderId="0" xfId="61" applyFont="1" applyFill="1" applyBorder="1" applyAlignment="1">
      <alignment vertical="center" wrapText="1"/>
      <protection/>
    </xf>
    <xf numFmtId="0" fontId="19" fillId="33" borderId="10" xfId="61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0" fontId="19" fillId="0" borderId="10" xfId="61" applyFont="1" applyFill="1" applyBorder="1" applyAlignment="1">
      <alignment horizontal="left" wrapText="1"/>
      <protection/>
    </xf>
    <xf numFmtId="3" fontId="19" fillId="0" borderId="10" xfId="61" applyNumberFormat="1" applyFont="1" applyFill="1" applyBorder="1" applyAlignment="1" applyProtection="1">
      <alignment horizontal="right"/>
      <protection hidden="1"/>
    </xf>
    <xf numFmtId="0" fontId="15" fillId="0" borderId="0" xfId="61" applyFont="1" applyFill="1">
      <alignment/>
      <protection/>
    </xf>
    <xf numFmtId="0" fontId="19" fillId="0" borderId="10" xfId="61" applyFont="1" applyFill="1" applyBorder="1" applyAlignment="1">
      <alignment horizontal="left"/>
      <protection/>
    </xf>
    <xf numFmtId="0" fontId="19" fillId="0" borderId="10" xfId="61" applyFont="1" applyFill="1" applyBorder="1" applyAlignment="1">
      <alignment horizontal="left" wrapText="1"/>
      <protection/>
    </xf>
    <xf numFmtId="0" fontId="20" fillId="0" borderId="10" xfId="61" applyFont="1" applyFill="1" applyBorder="1" applyAlignment="1">
      <alignment horizontal="left"/>
      <protection/>
    </xf>
    <xf numFmtId="3" fontId="20" fillId="0" borderId="10" xfId="61" applyNumberFormat="1" applyFont="1" applyFill="1" applyBorder="1" applyAlignment="1">
      <alignment horizontal="right"/>
      <protection/>
    </xf>
    <xf numFmtId="0" fontId="15" fillId="0" borderId="0" xfId="61" applyFont="1" applyFill="1" applyAlignment="1">
      <alignment horizontal="left"/>
      <protection/>
    </xf>
    <xf numFmtId="3" fontId="19" fillId="0" borderId="10" xfId="61" applyNumberFormat="1" applyFont="1" applyFill="1" applyBorder="1" applyAlignment="1" applyProtection="1">
      <alignment horizontal="right"/>
      <protection locked="0"/>
    </xf>
    <xf numFmtId="3" fontId="19" fillId="0" borderId="10" xfId="61" applyNumberFormat="1" applyFont="1" applyFill="1" applyBorder="1" applyAlignment="1">
      <alignment horizontal="right"/>
      <protection/>
    </xf>
    <xf numFmtId="165" fontId="19" fillId="0" borderId="10" xfId="40" applyFont="1" applyFill="1" applyBorder="1" applyAlignment="1" applyProtection="1">
      <alignment horizontal="right"/>
      <protection locked="0"/>
    </xf>
    <xf numFmtId="3" fontId="20" fillId="0" borderId="10" xfId="61" applyNumberFormat="1" applyFont="1" applyFill="1" applyBorder="1" applyAlignment="1" applyProtection="1">
      <alignment horizontal="right"/>
      <protection locked="0"/>
    </xf>
    <xf numFmtId="0" fontId="15" fillId="0" borderId="0" xfId="61" applyFont="1" applyFill="1" applyAlignment="1">
      <alignment horizontal="center" vertical="center"/>
      <protection/>
    </xf>
    <xf numFmtId="0" fontId="19" fillId="0" borderId="10" xfId="61" applyFont="1" applyFill="1" applyBorder="1" applyAlignment="1">
      <alignment horizontal="left"/>
      <protection/>
    </xf>
    <xf numFmtId="0" fontId="20" fillId="0" borderId="21" xfId="61" applyFont="1" applyFill="1" applyBorder="1" applyAlignment="1">
      <alignment horizontal="left"/>
      <protection/>
    </xf>
    <xf numFmtId="0" fontId="21" fillId="0" borderId="0" xfId="61" applyFont="1">
      <alignment/>
      <protection/>
    </xf>
    <xf numFmtId="3" fontId="21" fillId="33" borderId="0" xfId="61" applyNumberFormat="1" applyFont="1" applyFill="1">
      <alignment/>
      <protection/>
    </xf>
    <xf numFmtId="165" fontId="21" fillId="33" borderId="0" xfId="40" applyFont="1" applyFill="1" applyAlignment="1">
      <alignment/>
    </xf>
    <xf numFmtId="3" fontId="15" fillId="33" borderId="0" xfId="61" applyNumberFormat="1" applyFont="1" applyFill="1">
      <alignment/>
      <protection/>
    </xf>
    <xf numFmtId="166" fontId="0" fillId="0" borderId="0" xfId="40" applyNumberFormat="1" applyFont="1" applyAlignment="1">
      <alignment/>
    </xf>
    <xf numFmtId="166" fontId="0" fillId="0" borderId="0" xfId="40" applyNumberFormat="1" applyFont="1" applyBorder="1" applyAlignment="1">
      <alignment/>
    </xf>
    <xf numFmtId="3" fontId="63" fillId="0" borderId="10" xfId="0" applyNumberFormat="1" applyFont="1" applyFill="1" applyBorder="1" applyAlignment="1">
      <alignment horizontal="right"/>
    </xf>
    <xf numFmtId="3" fontId="63" fillId="0" borderId="14" xfId="0" applyNumberFormat="1" applyFont="1" applyFill="1" applyBorder="1" applyAlignment="1">
      <alignment horizontal="right"/>
    </xf>
    <xf numFmtId="3" fontId="62" fillId="0" borderId="14" xfId="40" applyNumberFormat="1" applyFont="1" applyFill="1" applyBorder="1" applyAlignment="1">
      <alignment/>
    </xf>
    <xf numFmtId="3" fontId="63" fillId="0" borderId="10" xfId="40" applyNumberFormat="1" applyFont="1" applyFill="1" applyBorder="1" applyAlignment="1">
      <alignment/>
    </xf>
    <xf numFmtId="3" fontId="62" fillId="0" borderId="10" xfId="40" applyNumberFormat="1" applyFont="1" applyFill="1" applyBorder="1" applyAlignment="1">
      <alignment/>
    </xf>
    <xf numFmtId="3" fontId="63" fillId="0" borderId="20" xfId="40" applyNumberFormat="1" applyFont="1" applyFill="1" applyBorder="1" applyAlignment="1">
      <alignment/>
    </xf>
    <xf numFmtId="3" fontId="19" fillId="0" borderId="22" xfId="61" applyNumberFormat="1" applyFont="1" applyFill="1" applyBorder="1" applyAlignment="1" applyProtection="1">
      <alignment horizontal="right"/>
      <protection hidden="1"/>
    </xf>
    <xf numFmtId="0" fontId="19" fillId="33" borderId="30" xfId="61" applyFont="1" applyFill="1" applyBorder="1" applyAlignment="1">
      <alignment horizontal="left" wrapText="1"/>
      <protection/>
    </xf>
    <xf numFmtId="3" fontId="19" fillId="0" borderId="30" xfId="61" applyNumberFormat="1" applyFont="1" applyFill="1" applyBorder="1" applyAlignment="1" applyProtection="1">
      <alignment horizontal="right"/>
      <protection hidden="1"/>
    </xf>
    <xf numFmtId="3" fontId="19" fillId="33" borderId="23" xfId="61" applyNumberFormat="1" applyFont="1" applyFill="1" applyBorder="1" applyAlignment="1">
      <alignment horizontal="right" wrapText="1"/>
      <protection/>
    </xf>
    <xf numFmtId="165" fontId="19" fillId="0" borderId="13" xfId="40" applyFont="1" applyFill="1" applyBorder="1" applyAlignment="1" applyProtection="1">
      <alignment horizontal="right"/>
      <protection hidden="1"/>
    </xf>
    <xf numFmtId="3" fontId="19" fillId="33" borderId="14" xfId="61" applyNumberFormat="1" applyFont="1" applyFill="1" applyBorder="1" applyAlignment="1">
      <alignment horizontal="right" wrapText="1"/>
      <protection/>
    </xf>
    <xf numFmtId="3" fontId="19" fillId="0" borderId="13" xfId="61" applyNumberFormat="1" applyFont="1" applyFill="1" applyBorder="1" applyAlignment="1" applyProtection="1">
      <alignment horizontal="right"/>
      <protection hidden="1"/>
    </xf>
    <xf numFmtId="3" fontId="20" fillId="0" borderId="13" xfId="61" applyNumberFormat="1" applyFont="1" applyFill="1" applyBorder="1" applyAlignment="1">
      <alignment horizontal="right"/>
      <protection/>
    </xf>
    <xf numFmtId="3" fontId="19" fillId="0" borderId="13" xfId="61" applyNumberFormat="1" applyFont="1" applyFill="1" applyBorder="1" applyAlignment="1" applyProtection="1">
      <alignment horizontal="right"/>
      <protection locked="0"/>
    </xf>
    <xf numFmtId="3" fontId="19" fillId="0" borderId="13" xfId="61" applyNumberFormat="1" applyFont="1" applyFill="1" applyBorder="1" applyAlignment="1">
      <alignment horizontal="right"/>
      <protection/>
    </xf>
    <xf numFmtId="3" fontId="20" fillId="0" borderId="13" xfId="61" applyNumberFormat="1" applyFont="1" applyFill="1" applyBorder="1" applyAlignment="1" applyProtection="1">
      <alignment horizontal="right"/>
      <protection locked="0"/>
    </xf>
    <xf numFmtId="3" fontId="19" fillId="0" borderId="14" xfId="61" applyNumberFormat="1" applyFont="1" applyFill="1" applyBorder="1" applyAlignment="1">
      <alignment horizontal="right"/>
      <protection/>
    </xf>
    <xf numFmtId="3" fontId="20" fillId="0" borderId="11" xfId="61" applyNumberFormat="1" applyFont="1" applyFill="1" applyBorder="1" applyAlignment="1">
      <alignment horizontal="right"/>
      <protection/>
    </xf>
    <xf numFmtId="3" fontId="20" fillId="0" borderId="21" xfId="61" applyNumberFormat="1" applyFont="1" applyFill="1" applyBorder="1" applyAlignment="1">
      <alignment horizontal="right"/>
      <protection/>
    </xf>
    <xf numFmtId="0" fontId="21" fillId="0" borderId="0" xfId="61" applyFont="1" applyBorder="1">
      <alignment/>
      <protection/>
    </xf>
    <xf numFmtId="3" fontId="19" fillId="33" borderId="0" xfId="61" applyNumberFormat="1" applyFont="1" applyFill="1" applyBorder="1" applyAlignment="1">
      <alignment horizontal="right" wrapText="1"/>
      <protection/>
    </xf>
    <xf numFmtId="0" fontId="15" fillId="0" borderId="0" xfId="61" applyFont="1" applyBorder="1">
      <alignment/>
      <protection/>
    </xf>
    <xf numFmtId="3" fontId="15" fillId="0" borderId="0" xfId="61" applyNumberFormat="1" applyFont="1" applyBorder="1">
      <alignment/>
      <protection/>
    </xf>
    <xf numFmtId="165" fontId="20" fillId="0" borderId="14" xfId="40" applyFont="1" applyFill="1" applyBorder="1" applyAlignment="1">
      <alignment horizontal="right"/>
    </xf>
    <xf numFmtId="165" fontId="20" fillId="0" borderId="10" xfId="40" applyFont="1" applyFill="1" applyBorder="1" applyAlignment="1">
      <alignment horizontal="right"/>
    </xf>
    <xf numFmtId="166" fontId="10" fillId="0" borderId="0" xfId="40" applyNumberFormat="1" applyFont="1" applyAlignment="1">
      <alignment/>
    </xf>
    <xf numFmtId="166" fontId="10" fillId="0" borderId="0" xfId="40" applyNumberFormat="1" applyFont="1" applyFill="1" applyAlignment="1">
      <alignment/>
    </xf>
    <xf numFmtId="3" fontId="66" fillId="0" borderId="10" xfId="0" applyNumberFormat="1" applyFont="1" applyBorder="1" applyAlignment="1">
      <alignment/>
    </xf>
    <xf numFmtId="165" fontId="19" fillId="0" borderId="14" xfId="40" applyFont="1" applyFill="1" applyBorder="1" applyAlignment="1" applyProtection="1">
      <alignment horizontal="right"/>
      <protection locked="0"/>
    </xf>
    <xf numFmtId="166" fontId="11" fillId="0" borderId="0" xfId="40" applyNumberFormat="1" applyFont="1" applyAlignment="1">
      <alignment/>
    </xf>
    <xf numFmtId="0" fontId="65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0" borderId="26" xfId="0" applyFont="1" applyBorder="1" applyAlignment="1">
      <alignment/>
    </xf>
    <xf numFmtId="3" fontId="63" fillId="0" borderId="26" xfId="0" applyNumberFormat="1" applyFont="1" applyBorder="1" applyAlignment="1">
      <alignment horizontal="right"/>
    </xf>
    <xf numFmtId="3" fontId="62" fillId="0" borderId="26" xfId="40" applyNumberFormat="1" applyFont="1" applyBorder="1" applyAlignment="1">
      <alignment horizontal="right"/>
    </xf>
    <xf numFmtId="3" fontId="62" fillId="0" borderId="26" xfId="0" applyNumberFormat="1" applyFont="1" applyBorder="1" applyAlignment="1">
      <alignment horizontal="right"/>
    </xf>
    <xf numFmtId="3" fontId="63" fillId="0" borderId="26" xfId="0" applyNumberFormat="1" applyFont="1" applyFill="1" applyBorder="1" applyAlignment="1">
      <alignment horizontal="right"/>
    </xf>
    <xf numFmtId="3" fontId="62" fillId="0" borderId="31" xfId="0" applyNumberFormat="1" applyFont="1" applyBorder="1" applyAlignment="1">
      <alignment horizontal="right"/>
    </xf>
    <xf numFmtId="3" fontId="63" fillId="0" borderId="32" xfId="0" applyNumberFormat="1" applyFont="1" applyBorder="1" applyAlignment="1">
      <alignment horizontal="right"/>
    </xf>
    <xf numFmtId="0" fontId="63" fillId="0" borderId="24" xfId="0" applyFont="1" applyBorder="1" applyAlignment="1">
      <alignment/>
    </xf>
    <xf numFmtId="0" fontId="63" fillId="0" borderId="33" xfId="0" applyFont="1" applyBorder="1" applyAlignment="1">
      <alignment/>
    </xf>
    <xf numFmtId="166" fontId="62" fillId="0" borderId="30" xfId="40" applyNumberFormat="1" applyFont="1" applyBorder="1" applyAlignment="1">
      <alignment/>
    </xf>
    <xf numFmtId="166" fontId="62" fillId="0" borderId="23" xfId="40" applyNumberFormat="1" applyFont="1" applyBorder="1" applyAlignment="1">
      <alignment/>
    </xf>
    <xf numFmtId="3" fontId="63" fillId="0" borderId="21" xfId="0" applyNumberFormat="1" applyFont="1" applyBorder="1" applyAlignment="1">
      <alignment horizontal="right"/>
    </xf>
    <xf numFmtId="3" fontId="63" fillId="0" borderId="18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165" fontId="62" fillId="0" borderId="10" xfId="40" applyFont="1" applyBorder="1" applyAlignment="1">
      <alignment horizontal="right"/>
    </xf>
    <xf numFmtId="165" fontId="62" fillId="0" borderId="26" xfId="40" applyFont="1" applyBorder="1" applyAlignment="1">
      <alignment horizontal="right"/>
    </xf>
    <xf numFmtId="165" fontId="63" fillId="0" borderId="10" xfId="40" applyFont="1" applyBorder="1" applyAlignment="1">
      <alignment horizontal="right"/>
    </xf>
    <xf numFmtId="165" fontId="63" fillId="0" borderId="12" xfId="40" applyFont="1" applyBorder="1" applyAlignment="1">
      <alignment horizontal="right"/>
    </xf>
    <xf numFmtId="3" fontId="62" fillId="0" borderId="30" xfId="40" applyNumberFormat="1" applyFont="1" applyBorder="1" applyAlignment="1">
      <alignment/>
    </xf>
    <xf numFmtId="3" fontId="62" fillId="0" borderId="23" xfId="40" applyNumberFormat="1" applyFont="1" applyBorder="1" applyAlignment="1">
      <alignment/>
    </xf>
    <xf numFmtId="3" fontId="62" fillId="0" borderId="16" xfId="40" applyNumberFormat="1" applyFont="1" applyBorder="1" applyAlignment="1">
      <alignment/>
    </xf>
    <xf numFmtId="3" fontId="63" fillId="0" borderId="21" xfId="40" applyNumberFormat="1" applyFont="1" applyBorder="1" applyAlignment="1">
      <alignment/>
    </xf>
    <xf numFmtId="3" fontId="63" fillId="0" borderId="16" xfId="0" applyNumberFormat="1" applyFont="1" applyBorder="1" applyAlignment="1">
      <alignment horizontal="center" wrapText="1"/>
    </xf>
    <xf numFmtId="3" fontId="63" fillId="0" borderId="17" xfId="0" applyNumberFormat="1" applyFont="1" applyBorder="1" applyAlignment="1">
      <alignment horizontal="center" wrapText="1"/>
    </xf>
    <xf numFmtId="165" fontId="62" fillId="0" borderId="10" xfId="40" applyFont="1" applyFill="1" applyBorder="1" applyAlignment="1">
      <alignment/>
    </xf>
    <xf numFmtId="3" fontId="0" fillId="0" borderId="0" xfId="0" applyNumberFormat="1" applyBorder="1" applyAlignment="1">
      <alignment/>
    </xf>
    <xf numFmtId="3" fontId="63" fillId="0" borderId="0" xfId="0" applyNumberFormat="1" applyFont="1" applyBorder="1" applyAlignment="1">
      <alignment horizontal="right"/>
    </xf>
    <xf numFmtId="0" fontId="63" fillId="0" borderId="22" xfId="0" applyFont="1" applyBorder="1" applyAlignment="1">
      <alignment/>
    </xf>
    <xf numFmtId="166" fontId="67" fillId="0" borderId="0" xfId="4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3" fontId="67" fillId="0" borderId="16" xfId="0" applyNumberFormat="1" applyFont="1" applyBorder="1" applyAlignment="1">
      <alignment horizontal="center" wrapText="1"/>
    </xf>
    <xf numFmtId="3" fontId="67" fillId="0" borderId="17" xfId="0" applyNumberFormat="1" applyFont="1" applyBorder="1" applyAlignment="1">
      <alignment horizontal="center" wrapText="1"/>
    </xf>
    <xf numFmtId="3" fontId="62" fillId="0" borderId="20" xfId="40" applyNumberFormat="1" applyFont="1" applyFill="1" applyBorder="1" applyAlignment="1">
      <alignment/>
    </xf>
    <xf numFmtId="0" fontId="4" fillId="0" borderId="34" xfId="0" applyFont="1" applyBorder="1" applyAlignment="1" quotePrefix="1">
      <alignment/>
    </xf>
    <xf numFmtId="165" fontId="63" fillId="0" borderId="21" xfId="40" applyFont="1" applyBorder="1" applyAlignment="1">
      <alignment/>
    </xf>
    <xf numFmtId="165" fontId="63" fillId="0" borderId="10" xfId="40" applyFont="1" applyBorder="1" applyAlignment="1">
      <alignment/>
    </xf>
    <xf numFmtId="165" fontId="62" fillId="0" borderId="10" xfId="40" applyFont="1" applyBorder="1" applyAlignment="1">
      <alignment/>
    </xf>
    <xf numFmtId="165" fontId="63" fillId="0" borderId="10" xfId="40" applyFont="1" applyFill="1" applyBorder="1" applyAlignment="1">
      <alignment/>
    </xf>
    <xf numFmtId="3" fontId="63" fillId="0" borderId="30" xfId="0" applyNumberFormat="1" applyFont="1" applyBorder="1" applyAlignment="1">
      <alignment/>
    </xf>
    <xf numFmtId="3" fontId="63" fillId="0" borderId="23" xfId="0" applyNumberFormat="1" applyFont="1" applyBorder="1" applyAlignment="1">
      <alignment/>
    </xf>
    <xf numFmtId="3" fontId="63" fillId="0" borderId="14" xfId="4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63" fillId="0" borderId="29" xfId="0" applyFont="1" applyBorder="1" applyAlignment="1">
      <alignment/>
    </xf>
    <xf numFmtId="3" fontId="63" fillId="0" borderId="27" xfId="40" applyNumberFormat="1" applyFont="1" applyFill="1" applyBorder="1" applyAlignment="1">
      <alignment/>
    </xf>
    <xf numFmtId="14" fontId="3" fillId="0" borderId="21" xfId="58" applyNumberFormat="1" applyFont="1" applyFill="1" applyBorder="1" applyAlignment="1">
      <alignment horizontal="center" vertical="center" wrapText="1"/>
      <protection/>
    </xf>
    <xf numFmtId="14" fontId="9" fillId="0" borderId="30" xfId="58" applyNumberFormat="1" applyFont="1" applyFill="1" applyBorder="1" applyAlignment="1">
      <alignment horizontal="center" wrapText="1"/>
      <protection/>
    </xf>
    <xf numFmtId="3" fontId="3" fillId="0" borderId="21" xfId="58" applyNumberFormat="1" applyFont="1" applyBorder="1" applyAlignment="1">
      <alignment horizontal="right"/>
      <protection/>
    </xf>
    <xf numFmtId="0" fontId="3" fillId="0" borderId="13" xfId="58" applyFont="1" applyFill="1" applyBorder="1" applyAlignment="1">
      <alignment horizontal="left" wrapText="1"/>
      <protection/>
    </xf>
    <xf numFmtId="3" fontId="3" fillId="0" borderId="10" xfId="58" applyNumberFormat="1" applyFont="1" applyBorder="1" applyAlignment="1">
      <alignment horizontal="right"/>
      <protection/>
    </xf>
    <xf numFmtId="3" fontId="3" fillId="0" borderId="14" xfId="58" applyNumberFormat="1" applyFont="1" applyBorder="1" applyAlignment="1">
      <alignment horizontal="right"/>
      <protection/>
    </xf>
    <xf numFmtId="0" fontId="6" fillId="0" borderId="13" xfId="58" applyFont="1" applyFill="1" applyBorder="1" applyAlignment="1">
      <alignment horizontal="left" wrapText="1"/>
      <protection/>
    </xf>
    <xf numFmtId="3" fontId="6" fillId="0" borderId="10" xfId="58" applyNumberFormat="1" applyFont="1" applyBorder="1" applyAlignment="1">
      <alignment horizontal="right"/>
      <protection/>
    </xf>
    <xf numFmtId="3" fontId="6" fillId="0" borderId="14" xfId="58" applyNumberFormat="1" applyFont="1" applyBorder="1" applyAlignment="1">
      <alignment horizontal="right"/>
      <protection/>
    </xf>
    <xf numFmtId="3" fontId="6" fillId="0" borderId="16" xfId="58" applyNumberFormat="1" applyFont="1" applyBorder="1" applyAlignment="1">
      <alignment horizontal="right"/>
      <protection/>
    </xf>
    <xf numFmtId="3" fontId="6" fillId="0" borderId="17" xfId="58" applyNumberFormat="1" applyFont="1" applyBorder="1" applyAlignment="1">
      <alignment horizontal="right"/>
      <protection/>
    </xf>
    <xf numFmtId="3" fontId="19" fillId="33" borderId="30" xfId="61" applyNumberFormat="1" applyFont="1" applyFill="1" applyBorder="1" applyAlignment="1">
      <alignment horizontal="right" wrapText="1"/>
      <protection/>
    </xf>
    <xf numFmtId="3" fontId="19" fillId="33" borderId="10" xfId="61" applyNumberFormat="1" applyFont="1" applyFill="1" applyBorder="1" applyAlignment="1">
      <alignment horizontal="right" wrapText="1"/>
      <protection/>
    </xf>
    <xf numFmtId="3" fontId="19" fillId="0" borderId="10" xfId="61" applyNumberFormat="1" applyFont="1" applyFill="1" applyBorder="1" applyAlignment="1">
      <alignment horizontal="right" wrapText="1"/>
      <protection/>
    </xf>
    <xf numFmtId="3" fontId="20" fillId="0" borderId="10" xfId="61" applyNumberFormat="1" applyFont="1" applyFill="1" applyBorder="1" applyAlignment="1">
      <alignment horizontal="right"/>
      <protection/>
    </xf>
    <xf numFmtId="165" fontId="20" fillId="0" borderId="10" xfId="40" applyFont="1" applyFill="1" applyBorder="1" applyAlignment="1">
      <alignment horizontal="right"/>
    </xf>
    <xf numFmtId="3" fontId="20" fillId="0" borderId="21" xfId="61" applyNumberFormat="1" applyFont="1" applyFill="1" applyBorder="1" applyAlignment="1">
      <alignment horizontal="right"/>
      <protection/>
    </xf>
    <xf numFmtId="3" fontId="20" fillId="33" borderId="14" xfId="61" applyNumberFormat="1" applyFont="1" applyFill="1" applyBorder="1" applyAlignment="1">
      <alignment horizontal="right" wrapText="1"/>
      <protection/>
    </xf>
    <xf numFmtId="3" fontId="10" fillId="0" borderId="0" xfId="58" applyNumberFormat="1" applyFont="1" applyFill="1">
      <alignment/>
      <protection/>
    </xf>
    <xf numFmtId="0" fontId="63" fillId="0" borderId="1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3" fillId="0" borderId="3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9" fontId="67" fillId="0" borderId="30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6" fillId="33" borderId="0" xfId="61" applyFont="1" applyFill="1" applyBorder="1" applyAlignment="1">
      <alignment horizontal="center"/>
      <protection/>
    </xf>
    <xf numFmtId="0" fontId="17" fillId="33" borderId="0" xfId="6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6" xfId="60"/>
    <cellStyle name="Normál_1.számú mellékle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23"/>
  <sheetViews>
    <sheetView tabSelected="1" zoomScale="75" zoomScaleNormal="75" workbookViewId="0" topLeftCell="A4">
      <selection activeCell="U21" sqref="U21"/>
    </sheetView>
  </sheetViews>
  <sheetFormatPr defaultColWidth="9.140625" defaultRowHeight="15"/>
  <cols>
    <col min="1" max="1" width="62.57421875" style="5" customWidth="1"/>
    <col min="2" max="19" width="13.140625" style="5" customWidth="1"/>
    <col min="20" max="23" width="13.57421875" style="5" bestFit="1" customWidth="1"/>
    <col min="24" max="16384" width="9.140625" style="5" customWidth="1"/>
  </cols>
  <sheetData>
    <row r="1" spans="1:19" ht="15">
      <c r="A1" s="5" t="s">
        <v>16</v>
      </c>
      <c r="R1" s="10"/>
      <c r="S1" s="10" t="s">
        <v>73</v>
      </c>
    </row>
    <row r="3" spans="1:19" ht="15">
      <c r="A3" s="231" t="s">
        <v>103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4.25" customHeight="1">
      <c r="A4" s="232" t="s">
        <v>17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15.75" thickBot="1">
      <c r="A5" s="32"/>
      <c r="B5" s="33"/>
      <c r="C5" s="158"/>
      <c r="D5" s="158"/>
      <c r="E5" s="33"/>
      <c r="F5" s="158"/>
      <c r="G5" s="158"/>
      <c r="H5" s="33"/>
      <c r="I5" s="158"/>
      <c r="J5" s="158"/>
      <c r="K5" s="33"/>
      <c r="L5" s="158"/>
      <c r="M5" s="158"/>
      <c r="N5" s="33"/>
      <c r="O5" s="158"/>
      <c r="P5" s="158"/>
      <c r="Q5" s="33"/>
      <c r="R5" s="158"/>
      <c r="S5" s="158"/>
    </row>
    <row r="6" spans="1:19" ht="15" customHeight="1" thickTop="1">
      <c r="A6" s="228" t="s">
        <v>38</v>
      </c>
      <c r="B6" s="233" t="s">
        <v>39</v>
      </c>
      <c r="C6" s="233"/>
      <c r="D6" s="233"/>
      <c r="E6" s="233" t="s">
        <v>40</v>
      </c>
      <c r="F6" s="233"/>
      <c r="G6" s="233"/>
      <c r="H6" s="233" t="s">
        <v>41</v>
      </c>
      <c r="I6" s="233"/>
      <c r="J6" s="233"/>
      <c r="K6" s="233" t="s">
        <v>42</v>
      </c>
      <c r="L6" s="233"/>
      <c r="M6" s="233"/>
      <c r="N6" s="225" t="s">
        <v>12</v>
      </c>
      <c r="O6" s="225"/>
      <c r="P6" s="225"/>
      <c r="Q6" s="225" t="s">
        <v>23</v>
      </c>
      <c r="R6" s="225"/>
      <c r="S6" s="226"/>
    </row>
    <row r="7" spans="1:19" ht="24.75" customHeight="1">
      <c r="A7" s="229"/>
      <c r="B7" s="224" t="s">
        <v>43</v>
      </c>
      <c r="C7" s="224"/>
      <c r="D7" s="224"/>
      <c r="E7" s="224" t="s">
        <v>44</v>
      </c>
      <c r="F7" s="224"/>
      <c r="G7" s="224"/>
      <c r="H7" s="224" t="s">
        <v>45</v>
      </c>
      <c r="I7" s="224"/>
      <c r="J7" s="224"/>
      <c r="K7" s="224" t="s">
        <v>46</v>
      </c>
      <c r="L7" s="224"/>
      <c r="M7" s="224"/>
      <c r="N7" s="224"/>
      <c r="O7" s="224"/>
      <c r="P7" s="224"/>
      <c r="Q7" s="224"/>
      <c r="R7" s="224"/>
      <c r="S7" s="227"/>
    </row>
    <row r="8" spans="1:19" ht="30" customHeight="1" thickBot="1">
      <c r="A8" s="230"/>
      <c r="B8" s="159" t="s">
        <v>27</v>
      </c>
      <c r="C8" s="159" t="s">
        <v>111</v>
      </c>
      <c r="D8" s="159" t="s">
        <v>112</v>
      </c>
      <c r="E8" s="159" t="s">
        <v>27</v>
      </c>
      <c r="F8" s="159" t="s">
        <v>111</v>
      </c>
      <c r="G8" s="159" t="s">
        <v>112</v>
      </c>
      <c r="H8" s="159" t="s">
        <v>27</v>
      </c>
      <c r="I8" s="159" t="s">
        <v>111</v>
      </c>
      <c r="J8" s="159" t="s">
        <v>112</v>
      </c>
      <c r="K8" s="159" t="s">
        <v>27</v>
      </c>
      <c r="L8" s="159" t="s">
        <v>111</v>
      </c>
      <c r="M8" s="159" t="s">
        <v>112</v>
      </c>
      <c r="N8" s="159" t="s">
        <v>27</v>
      </c>
      <c r="O8" s="159" t="s">
        <v>111</v>
      </c>
      <c r="P8" s="159" t="s">
        <v>112</v>
      </c>
      <c r="Q8" s="159" t="s">
        <v>27</v>
      </c>
      <c r="R8" s="159" t="s">
        <v>111</v>
      </c>
      <c r="S8" s="160" t="s">
        <v>112</v>
      </c>
    </row>
    <row r="9" spans="1:19" ht="24.75" customHeight="1" thickTop="1">
      <c r="A9" s="168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69"/>
      <c r="P9" s="169"/>
      <c r="Q9" s="170"/>
      <c r="R9" s="170"/>
      <c r="S9" s="171"/>
    </row>
    <row r="10" spans="1:21" ht="24.75" customHeight="1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1"/>
      <c r="P10" s="161"/>
      <c r="Q10" s="7"/>
      <c r="R10" s="7"/>
      <c r="S10" s="16"/>
      <c r="U10" s="6"/>
    </row>
    <row r="11" spans="1:21" ht="24.75" customHeight="1">
      <c r="A11" s="14" t="s">
        <v>18</v>
      </c>
      <c r="B11" s="8">
        <f>SUM(B12:B17)</f>
        <v>19570800</v>
      </c>
      <c r="C11" s="177">
        <v>0</v>
      </c>
      <c r="D11" s="8">
        <f>SUM(B11:C11)</f>
        <v>19570800</v>
      </c>
      <c r="E11" s="8"/>
      <c r="F11" s="8"/>
      <c r="G11" s="8"/>
      <c r="H11" s="8">
        <f>SUM(H12:H17)</f>
        <v>7632612</v>
      </c>
      <c r="I11" s="8">
        <f>SUM(I12:I17)</f>
        <v>1418884</v>
      </c>
      <c r="J11" s="8">
        <f>SUM(J12:J17)</f>
        <v>9051496</v>
      </c>
      <c r="K11" s="8">
        <f>SUM(K12:K17)</f>
        <v>16712000</v>
      </c>
      <c r="L11" s="177">
        <v>0</v>
      </c>
      <c r="M11" s="8">
        <f>SUM(K11:L11)</f>
        <v>16712000</v>
      </c>
      <c r="N11" s="8">
        <f>+K11+H11+E11+B11</f>
        <v>43915412</v>
      </c>
      <c r="O11" s="8">
        <f aca="true" t="shared" si="0" ref="O11:P23">+L11+I11+F11+C11</f>
        <v>1418884</v>
      </c>
      <c r="P11" s="8">
        <f t="shared" si="0"/>
        <v>45334296</v>
      </c>
      <c r="Q11" s="8">
        <f>+N11</f>
        <v>43915412</v>
      </c>
      <c r="R11" s="8">
        <v>1418884</v>
      </c>
      <c r="S11" s="17">
        <v>45334296</v>
      </c>
      <c r="U11" s="6"/>
    </row>
    <row r="12" spans="1:23" ht="24.75" customHeight="1">
      <c r="A12" s="18" t="s">
        <v>105</v>
      </c>
      <c r="B12" s="11">
        <v>12972600</v>
      </c>
      <c r="C12" s="11"/>
      <c r="D12" s="11">
        <f>SUM(B12:C12)</f>
        <v>12972600</v>
      </c>
      <c r="E12" s="23"/>
      <c r="F12" s="23"/>
      <c r="G12" s="23"/>
      <c r="H12" s="23"/>
      <c r="I12" s="23"/>
      <c r="J12" s="23"/>
      <c r="K12" s="23"/>
      <c r="L12" s="23"/>
      <c r="M12" s="23"/>
      <c r="N12" s="9">
        <f aca="true" t="shared" si="1" ref="N12:N23">+K12+H12+E12+B12</f>
        <v>12972600</v>
      </c>
      <c r="O12" s="175">
        <f t="shared" si="0"/>
        <v>0</v>
      </c>
      <c r="P12" s="9">
        <f t="shared" si="0"/>
        <v>12972600</v>
      </c>
      <c r="Q12" s="11">
        <f aca="true" t="shared" si="2" ref="Q12:Q17">+N12</f>
        <v>12972600</v>
      </c>
      <c r="R12" s="175">
        <v>0</v>
      </c>
      <c r="S12" s="19">
        <v>12972600</v>
      </c>
      <c r="T12" s="6"/>
      <c r="U12" s="6"/>
      <c r="V12" s="6"/>
      <c r="W12" s="6"/>
    </row>
    <row r="13" spans="1:23" ht="24.75" customHeight="1">
      <c r="A13" s="18" t="s">
        <v>104</v>
      </c>
      <c r="B13" s="11">
        <v>6598200</v>
      </c>
      <c r="C13" s="11"/>
      <c r="D13" s="11">
        <f>SUM(B13:C13)</f>
        <v>6598200</v>
      </c>
      <c r="E13" s="24"/>
      <c r="F13" s="24"/>
      <c r="G13" s="24"/>
      <c r="H13" s="24"/>
      <c r="I13" s="24"/>
      <c r="J13" s="24"/>
      <c r="K13" s="24"/>
      <c r="L13" s="24"/>
      <c r="M13" s="24"/>
      <c r="N13" s="9">
        <f t="shared" si="1"/>
        <v>6598200</v>
      </c>
      <c r="O13" s="175">
        <f t="shared" si="0"/>
        <v>0</v>
      </c>
      <c r="P13" s="9">
        <f t="shared" si="0"/>
        <v>6598200</v>
      </c>
      <c r="Q13" s="11">
        <f t="shared" si="2"/>
        <v>6598200</v>
      </c>
      <c r="R13" s="175">
        <v>0</v>
      </c>
      <c r="S13" s="19">
        <v>6598200</v>
      </c>
      <c r="T13" s="6"/>
      <c r="U13" s="6"/>
      <c r="V13" s="6"/>
      <c r="W13" s="6"/>
    </row>
    <row r="14" spans="1:22" ht="24.75" customHeight="1">
      <c r="A14" s="20" t="s">
        <v>19</v>
      </c>
      <c r="B14" s="9"/>
      <c r="C14" s="9"/>
      <c r="D14" s="9"/>
      <c r="E14" s="9"/>
      <c r="F14" s="9"/>
      <c r="G14" s="9"/>
      <c r="H14" s="9">
        <v>5059314</v>
      </c>
      <c r="I14" s="9">
        <v>940514</v>
      </c>
      <c r="J14" s="9">
        <f>SUM(H14:I14)</f>
        <v>5999828</v>
      </c>
      <c r="K14" s="25"/>
      <c r="L14" s="25"/>
      <c r="M14" s="25"/>
      <c r="N14" s="9">
        <f t="shared" si="1"/>
        <v>5059314</v>
      </c>
      <c r="O14" s="9">
        <f t="shared" si="0"/>
        <v>940514</v>
      </c>
      <c r="P14" s="9">
        <f t="shared" si="0"/>
        <v>5999828</v>
      </c>
      <c r="Q14" s="11">
        <f t="shared" si="2"/>
        <v>5059314</v>
      </c>
      <c r="R14" s="11">
        <v>940514</v>
      </c>
      <c r="S14" s="19">
        <v>5999828</v>
      </c>
      <c r="U14" s="6"/>
      <c r="V14" s="6"/>
    </row>
    <row r="15" spans="1:21" ht="24.75" customHeight="1">
      <c r="A15" s="20" t="s">
        <v>20</v>
      </c>
      <c r="B15" s="9"/>
      <c r="C15" s="9"/>
      <c r="D15" s="9"/>
      <c r="E15" s="9"/>
      <c r="F15" s="9"/>
      <c r="G15" s="9"/>
      <c r="H15" s="9">
        <v>2573298</v>
      </c>
      <c r="I15" s="9">
        <v>478370</v>
      </c>
      <c r="J15" s="9">
        <f>SUM(H15:I15)</f>
        <v>3051668</v>
      </c>
      <c r="K15" s="25"/>
      <c r="L15" s="25"/>
      <c r="M15" s="25"/>
      <c r="N15" s="9">
        <f t="shared" si="1"/>
        <v>2573298</v>
      </c>
      <c r="O15" s="9">
        <f t="shared" si="0"/>
        <v>478370</v>
      </c>
      <c r="P15" s="9">
        <f t="shared" si="0"/>
        <v>3051668</v>
      </c>
      <c r="Q15" s="11">
        <f t="shared" si="2"/>
        <v>2573298</v>
      </c>
      <c r="R15" s="11">
        <v>478370</v>
      </c>
      <c r="S15" s="19">
        <v>3051668</v>
      </c>
      <c r="U15" s="6"/>
    </row>
    <row r="16" spans="1:22" ht="24.75" customHeight="1">
      <c r="A16" s="20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>
        <v>11077631</v>
      </c>
      <c r="L16" s="155"/>
      <c r="M16" s="174">
        <f>SUM(K16:L16)</f>
        <v>11077631</v>
      </c>
      <c r="N16" s="9">
        <f t="shared" si="1"/>
        <v>11077631</v>
      </c>
      <c r="O16" s="176">
        <f t="shared" si="0"/>
        <v>0</v>
      </c>
      <c r="P16" s="163">
        <f t="shared" si="0"/>
        <v>11077631</v>
      </c>
      <c r="Q16" s="11">
        <f t="shared" si="2"/>
        <v>11077631</v>
      </c>
      <c r="R16" s="175">
        <v>0</v>
      </c>
      <c r="S16" s="19">
        <v>11077631</v>
      </c>
      <c r="T16" s="6"/>
      <c r="V16" s="6"/>
    </row>
    <row r="17" spans="1:23" ht="24.75" customHeight="1">
      <c r="A17" s="20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>
        <v>5634369</v>
      </c>
      <c r="L17" s="155"/>
      <c r="M17" s="174">
        <f>SUM(K17:L17)</f>
        <v>5634369</v>
      </c>
      <c r="N17" s="9">
        <f t="shared" si="1"/>
        <v>5634369</v>
      </c>
      <c r="O17" s="176">
        <f t="shared" si="0"/>
        <v>0</v>
      </c>
      <c r="P17" s="163">
        <f t="shared" si="0"/>
        <v>5634369</v>
      </c>
      <c r="Q17" s="11">
        <f t="shared" si="2"/>
        <v>5634369</v>
      </c>
      <c r="R17" s="175">
        <v>0</v>
      </c>
      <c r="S17" s="19">
        <v>5634369</v>
      </c>
      <c r="T17" s="6"/>
      <c r="V17" s="6"/>
      <c r="W17" s="6"/>
    </row>
    <row r="18" spans="1:21" ht="24.75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176"/>
      <c r="P18" s="163"/>
      <c r="Q18" s="9"/>
      <c r="R18" s="9"/>
      <c r="S18" s="21"/>
      <c r="U18" s="6"/>
    </row>
    <row r="19" spans="1:21" ht="24.75" customHeight="1">
      <c r="A19" s="14" t="s">
        <v>69</v>
      </c>
      <c r="B19" s="8">
        <f>SUM(B11)</f>
        <v>19570800</v>
      </c>
      <c r="C19" s="177">
        <v>0</v>
      </c>
      <c r="D19" s="8">
        <f>SUM(B19:C19)</f>
        <v>19570800</v>
      </c>
      <c r="E19" s="8"/>
      <c r="F19" s="8"/>
      <c r="G19" s="8"/>
      <c r="H19" s="8">
        <f aca="true" t="shared" si="3" ref="H19:M19">SUM(H11)</f>
        <v>7632612</v>
      </c>
      <c r="I19" s="8">
        <f t="shared" si="3"/>
        <v>1418884</v>
      </c>
      <c r="J19" s="8">
        <f t="shared" si="3"/>
        <v>9051496</v>
      </c>
      <c r="K19" s="8">
        <f t="shared" si="3"/>
        <v>16712000</v>
      </c>
      <c r="L19" s="177">
        <f t="shared" si="3"/>
        <v>0</v>
      </c>
      <c r="M19" s="8">
        <f t="shared" si="3"/>
        <v>16712000</v>
      </c>
      <c r="N19" s="8">
        <f t="shared" si="1"/>
        <v>43915412</v>
      </c>
      <c r="O19" s="162">
        <f t="shared" si="0"/>
        <v>1418884</v>
      </c>
      <c r="P19" s="162">
        <f t="shared" si="0"/>
        <v>45334296</v>
      </c>
      <c r="Q19" s="8">
        <f>SUM(Q11)</f>
        <v>43915412</v>
      </c>
      <c r="R19" s="8">
        <v>1418884</v>
      </c>
      <c r="S19" s="17">
        <v>45334296</v>
      </c>
      <c r="U19" s="6"/>
    </row>
    <row r="20" spans="1:21" ht="24.75" customHeight="1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4"/>
      <c r="P20" s="164"/>
      <c r="Q20" s="11"/>
      <c r="R20" s="11"/>
      <c r="S20" s="19"/>
      <c r="U20" s="6"/>
    </row>
    <row r="21" spans="1:19" ht="24.75" customHeight="1">
      <c r="A21" s="14" t="s">
        <v>24</v>
      </c>
      <c r="B21" s="8"/>
      <c r="C21" s="8"/>
      <c r="D21" s="8"/>
      <c r="E21" s="127">
        <v>15000000</v>
      </c>
      <c r="F21" s="127">
        <v>4285726</v>
      </c>
      <c r="G21" s="127">
        <f>SUM(E21:F21)</f>
        <v>19285726</v>
      </c>
      <c r="H21" s="127"/>
      <c r="I21" s="127"/>
      <c r="J21" s="127"/>
      <c r="K21" s="127"/>
      <c r="L21" s="127"/>
      <c r="M21" s="127"/>
      <c r="N21" s="127">
        <f t="shared" si="1"/>
        <v>15000000</v>
      </c>
      <c r="O21" s="165">
        <f t="shared" si="0"/>
        <v>4285726</v>
      </c>
      <c r="P21" s="165">
        <f t="shared" si="0"/>
        <v>19285726</v>
      </c>
      <c r="Q21" s="127">
        <f>+N21</f>
        <v>15000000</v>
      </c>
      <c r="R21" s="127">
        <v>4285726</v>
      </c>
      <c r="S21" s="128">
        <v>19285726</v>
      </c>
    </row>
    <row r="22" spans="1:19" ht="24.75" customHeight="1" thickBot="1">
      <c r="A22" s="2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66"/>
      <c r="P22" s="166"/>
      <c r="Q22" s="26"/>
      <c r="R22" s="26"/>
      <c r="S22" s="27"/>
    </row>
    <row r="23" spans="1:19" ht="24.75" customHeight="1" thickBot="1" thickTop="1">
      <c r="A23" s="12" t="s">
        <v>31</v>
      </c>
      <c r="B23" s="13">
        <f aca="true" t="shared" si="4" ref="B23:Q23">+B19+B21</f>
        <v>19570800</v>
      </c>
      <c r="C23" s="178">
        <v>0</v>
      </c>
      <c r="D23" s="13">
        <f>SUM(B23:C23)</f>
        <v>19570800</v>
      </c>
      <c r="E23" s="13">
        <f t="shared" si="4"/>
        <v>15000000</v>
      </c>
      <c r="F23" s="13">
        <f t="shared" si="4"/>
        <v>4285726</v>
      </c>
      <c r="G23" s="13">
        <f t="shared" si="4"/>
        <v>19285726</v>
      </c>
      <c r="H23" s="13">
        <f t="shared" si="4"/>
        <v>7632612</v>
      </c>
      <c r="I23" s="13">
        <f t="shared" si="4"/>
        <v>1418884</v>
      </c>
      <c r="J23" s="13">
        <f t="shared" si="4"/>
        <v>9051496</v>
      </c>
      <c r="K23" s="13">
        <f t="shared" si="4"/>
        <v>16712000</v>
      </c>
      <c r="L23" s="178">
        <f t="shared" si="4"/>
        <v>0</v>
      </c>
      <c r="M23" s="13">
        <f t="shared" si="4"/>
        <v>16712000</v>
      </c>
      <c r="N23" s="13">
        <f t="shared" si="1"/>
        <v>58915412</v>
      </c>
      <c r="O23" s="167">
        <f t="shared" si="0"/>
        <v>5704610</v>
      </c>
      <c r="P23" s="167">
        <f t="shared" si="0"/>
        <v>64620022</v>
      </c>
      <c r="Q23" s="13">
        <f t="shared" si="4"/>
        <v>58915412</v>
      </c>
      <c r="R23" s="172">
        <v>5704610</v>
      </c>
      <c r="S23" s="173">
        <v>64620022</v>
      </c>
    </row>
    <row r="24" ht="24.75" customHeight="1" thickTop="1"/>
  </sheetData>
  <sheetProtection/>
  <mergeCells count="13">
    <mergeCell ref="A3:S3"/>
    <mergeCell ref="A4:S4"/>
    <mergeCell ref="B6:D6"/>
    <mergeCell ref="B7:D7"/>
    <mergeCell ref="E6:G6"/>
    <mergeCell ref="H6:J6"/>
    <mergeCell ref="K6:M6"/>
    <mergeCell ref="E7:G7"/>
    <mergeCell ref="H7:J7"/>
    <mergeCell ref="K7:M7"/>
    <mergeCell ref="N6:P7"/>
    <mergeCell ref="Q6:S7"/>
    <mergeCell ref="A6:A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3"/>
  <sheetViews>
    <sheetView workbookViewId="0" topLeftCell="A4">
      <selection activeCell="G19" sqref="G19"/>
    </sheetView>
  </sheetViews>
  <sheetFormatPr defaultColWidth="9.140625" defaultRowHeight="15"/>
  <cols>
    <col min="1" max="1" width="49.57421875" style="0" customWidth="1"/>
    <col min="2" max="4" width="13.57421875" style="0" customWidth="1"/>
    <col min="7" max="7" width="16.140625" style="0" bestFit="1" customWidth="1"/>
  </cols>
  <sheetData>
    <row r="1" spans="1:4" ht="15">
      <c r="A1" s="5" t="s">
        <v>16</v>
      </c>
      <c r="C1" s="10"/>
      <c r="D1" s="10" t="s">
        <v>71</v>
      </c>
    </row>
    <row r="2" spans="1:4" ht="15">
      <c r="A2" s="5"/>
      <c r="B2" s="5"/>
      <c r="C2" s="5"/>
      <c r="D2" s="5"/>
    </row>
    <row r="3" spans="1:4" ht="15">
      <c r="A3" s="231" t="s">
        <v>106</v>
      </c>
      <c r="B3" s="231"/>
      <c r="C3" s="231"/>
      <c r="D3" s="231"/>
    </row>
    <row r="4" spans="1:4" ht="15">
      <c r="A4" s="232" t="s">
        <v>17</v>
      </c>
      <c r="B4" s="232"/>
      <c r="C4" s="232"/>
      <c r="D4" s="232"/>
    </row>
    <row r="6" ht="15.75" thickBot="1"/>
    <row r="7" spans="1:4" ht="12" customHeight="1" thickTop="1">
      <c r="A7" s="228" t="s">
        <v>37</v>
      </c>
      <c r="B7" s="225" t="s">
        <v>23</v>
      </c>
      <c r="C7" s="225"/>
      <c r="D7" s="226"/>
    </row>
    <row r="8" spans="1:4" ht="33" customHeight="1" thickBot="1">
      <c r="A8" s="230"/>
      <c r="B8" s="183" t="s">
        <v>27</v>
      </c>
      <c r="C8" s="183" t="s">
        <v>111</v>
      </c>
      <c r="D8" s="184" t="s">
        <v>112</v>
      </c>
    </row>
    <row r="9" spans="1:4" ht="19.5" customHeight="1" thickTop="1">
      <c r="A9" s="188" t="s">
        <v>32</v>
      </c>
      <c r="B9" s="179"/>
      <c r="C9" s="179"/>
      <c r="D9" s="180"/>
    </row>
    <row r="10" spans="1:4" ht="19.5" customHeight="1">
      <c r="A10" s="15" t="s">
        <v>1</v>
      </c>
      <c r="B10" s="131">
        <v>280000</v>
      </c>
      <c r="C10" s="185">
        <v>0</v>
      </c>
      <c r="D10" s="129">
        <f>SUM(B10:C10)</f>
        <v>280000</v>
      </c>
    </row>
    <row r="11" spans="1:4" ht="19.5" customHeight="1">
      <c r="A11" s="15" t="s">
        <v>25</v>
      </c>
      <c r="B11" s="131">
        <v>140692</v>
      </c>
      <c r="C11" s="185">
        <v>0</v>
      </c>
      <c r="D11" s="129">
        <f>SUM(B11:C11)</f>
        <v>140692</v>
      </c>
    </row>
    <row r="12" spans="1:7" ht="19.5" customHeight="1">
      <c r="A12" s="15" t="s">
        <v>3</v>
      </c>
      <c r="B12" s="28">
        <v>38009864</v>
      </c>
      <c r="C12" s="28">
        <f>2456721+1930624</f>
        <v>4387345</v>
      </c>
      <c r="D12" s="38">
        <f>SUM(B12:C12)</f>
        <v>42397209</v>
      </c>
      <c r="G12" s="30"/>
    </row>
    <row r="13" spans="1:4" ht="19.5" customHeight="1">
      <c r="A13" s="15" t="s">
        <v>26</v>
      </c>
      <c r="B13" s="28">
        <v>8283212</v>
      </c>
      <c r="C13" s="28">
        <v>2880000</v>
      </c>
      <c r="D13" s="38">
        <f>SUM(B13:C13)</f>
        <v>11163212</v>
      </c>
    </row>
    <row r="14" spans="1:4" ht="19.5" customHeight="1">
      <c r="A14" s="39" t="s">
        <v>33</v>
      </c>
      <c r="B14" s="29">
        <f>SUM(B10:B13)</f>
        <v>46713768</v>
      </c>
      <c r="C14" s="29">
        <f>SUM(C10:C13)</f>
        <v>7267345</v>
      </c>
      <c r="D14" s="40">
        <f>SUM(D10:D13)</f>
        <v>53981113</v>
      </c>
    </row>
    <row r="15" spans="1:4" ht="19.5" customHeight="1">
      <c r="A15" s="39"/>
      <c r="B15" s="29"/>
      <c r="C15" s="29"/>
      <c r="D15" s="40"/>
    </row>
    <row r="16" spans="1:4" ht="19.5" customHeight="1">
      <c r="A16" s="14" t="s">
        <v>34</v>
      </c>
      <c r="B16" s="29">
        <v>12201644</v>
      </c>
      <c r="C16" s="29">
        <f>367889-1930624</f>
        <v>-1562735</v>
      </c>
      <c r="D16" s="40">
        <f>SUM(B16:C16)</f>
        <v>10638909</v>
      </c>
    </row>
    <row r="17" spans="1:4" ht="19.5" customHeight="1" thickBot="1">
      <c r="A17" s="41"/>
      <c r="B17" s="181"/>
      <c r="C17" s="181"/>
      <c r="D17" s="42"/>
    </row>
    <row r="18" spans="1:7" ht="19.5" customHeight="1" thickBot="1" thickTop="1">
      <c r="A18" s="12" t="s">
        <v>35</v>
      </c>
      <c r="B18" s="182">
        <f>+B14+B16</f>
        <v>58915412</v>
      </c>
      <c r="C18" s="182">
        <f>+C14+C16</f>
        <v>5704610</v>
      </c>
      <c r="D18" s="34">
        <f>+D14+D16</f>
        <v>64620022</v>
      </c>
      <c r="F18" s="31"/>
      <c r="G18" s="187"/>
    </row>
    <row r="19" spans="1:7" s="2" customFormat="1" ht="19.5" customHeight="1" thickBot="1" thickTop="1">
      <c r="A19" s="35"/>
      <c r="B19" s="36"/>
      <c r="C19" s="36"/>
      <c r="D19" s="36"/>
      <c r="G19" s="186"/>
    </row>
    <row r="20" spans="1:4" ht="19.5" customHeight="1" thickBot="1" thickTop="1">
      <c r="A20" s="12" t="s">
        <v>36</v>
      </c>
      <c r="B20" s="50">
        <v>0</v>
      </c>
      <c r="C20" s="50">
        <v>0</v>
      </c>
      <c r="D20" s="37">
        <v>0</v>
      </c>
    </row>
    <row r="21" ht="15.75" thickTop="1"/>
    <row r="23" spans="2:4" ht="15">
      <c r="B23" s="31"/>
      <c r="C23" s="31"/>
      <c r="D23" s="31"/>
    </row>
  </sheetData>
  <sheetProtection/>
  <mergeCells count="4">
    <mergeCell ref="A7:A8"/>
    <mergeCell ref="B7:D7"/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33"/>
  <sheetViews>
    <sheetView zoomScale="75" zoomScaleNormal="75" workbookViewId="0" topLeftCell="A16">
      <selection activeCell="F19" sqref="F19"/>
    </sheetView>
  </sheetViews>
  <sheetFormatPr defaultColWidth="9.140625" defaultRowHeight="15"/>
  <cols>
    <col min="1" max="1" width="50.140625" style="0" customWidth="1"/>
    <col min="2" max="19" width="12.421875" style="0" customWidth="1"/>
    <col min="20" max="20" width="15.140625" style="125" bestFit="1" customWidth="1"/>
    <col min="21" max="21" width="10.00390625" style="0" bestFit="1" customWidth="1"/>
    <col min="22" max="22" width="11.00390625" style="0" bestFit="1" customWidth="1"/>
    <col min="23" max="23" width="15.140625" style="0" bestFit="1" customWidth="1"/>
    <col min="24" max="24" width="12.421875" style="0" bestFit="1" customWidth="1"/>
  </cols>
  <sheetData>
    <row r="1" spans="1:17" ht="15">
      <c r="A1" s="5" t="s">
        <v>16</v>
      </c>
      <c r="Q1" s="10" t="s">
        <v>102</v>
      </c>
    </row>
    <row r="2" spans="1:17" ht="15">
      <c r="A2" s="5"/>
      <c r="Q2" s="44"/>
    </row>
    <row r="3" spans="1:17" ht="15">
      <c r="A3" s="231" t="s">
        <v>107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15">
      <c r="A4" s="232" t="s">
        <v>17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ht="15.75" thickBot="1"/>
    <row r="6" spans="1:20" s="190" customFormat="1" ht="12" customHeight="1" thickTop="1">
      <c r="A6" s="239" t="s">
        <v>0</v>
      </c>
      <c r="B6" s="238" t="s">
        <v>39</v>
      </c>
      <c r="C6" s="238"/>
      <c r="D6" s="238"/>
      <c r="E6" s="238" t="s">
        <v>41</v>
      </c>
      <c r="F6" s="238"/>
      <c r="G6" s="238"/>
      <c r="H6" s="238" t="s">
        <v>42</v>
      </c>
      <c r="I6" s="238"/>
      <c r="J6" s="238"/>
      <c r="K6" s="238" t="s">
        <v>40</v>
      </c>
      <c r="L6" s="238"/>
      <c r="M6" s="238"/>
      <c r="N6" s="235" t="s">
        <v>12</v>
      </c>
      <c r="O6" s="235"/>
      <c r="P6" s="235"/>
      <c r="Q6" s="235" t="s">
        <v>23</v>
      </c>
      <c r="R6" s="235"/>
      <c r="S6" s="236"/>
      <c r="T6" s="189"/>
    </row>
    <row r="7" spans="1:20" s="190" customFormat="1" ht="24" customHeight="1">
      <c r="A7" s="240"/>
      <c r="B7" s="234" t="s">
        <v>43</v>
      </c>
      <c r="C7" s="234"/>
      <c r="D7" s="234"/>
      <c r="E7" s="234" t="s">
        <v>45</v>
      </c>
      <c r="F7" s="234"/>
      <c r="G7" s="234"/>
      <c r="H7" s="234" t="s">
        <v>47</v>
      </c>
      <c r="I7" s="234"/>
      <c r="J7" s="234"/>
      <c r="K7" s="234" t="s">
        <v>44</v>
      </c>
      <c r="L7" s="234"/>
      <c r="M7" s="234"/>
      <c r="N7" s="234"/>
      <c r="O7" s="234"/>
      <c r="P7" s="234"/>
      <c r="Q7" s="234"/>
      <c r="R7" s="234"/>
      <c r="S7" s="237"/>
      <c r="T7" s="189"/>
    </row>
    <row r="8" spans="1:20" s="190" customFormat="1" ht="27" customHeight="1" thickBot="1">
      <c r="A8" s="241"/>
      <c r="B8" s="191" t="s">
        <v>27</v>
      </c>
      <c r="C8" s="191" t="s">
        <v>111</v>
      </c>
      <c r="D8" s="191" t="s">
        <v>112</v>
      </c>
      <c r="E8" s="191" t="s">
        <v>27</v>
      </c>
      <c r="F8" s="191" t="s">
        <v>111</v>
      </c>
      <c r="G8" s="191" t="s">
        <v>112</v>
      </c>
      <c r="H8" s="191" t="s">
        <v>27</v>
      </c>
      <c r="I8" s="191" t="s">
        <v>111</v>
      </c>
      <c r="J8" s="191" t="s">
        <v>112</v>
      </c>
      <c r="K8" s="191" t="s">
        <v>27</v>
      </c>
      <c r="L8" s="191" t="s">
        <v>111</v>
      </c>
      <c r="M8" s="191" t="s">
        <v>112</v>
      </c>
      <c r="N8" s="191" t="s">
        <v>27</v>
      </c>
      <c r="O8" s="191" t="s">
        <v>111</v>
      </c>
      <c r="P8" s="191" t="s">
        <v>112</v>
      </c>
      <c r="Q8" s="191" t="s">
        <v>27</v>
      </c>
      <c r="R8" s="191" t="s">
        <v>111</v>
      </c>
      <c r="S8" s="192" t="s">
        <v>112</v>
      </c>
      <c r="T8" s="189"/>
    </row>
    <row r="9" spans="1:19" ht="24.75" customHeight="1" thickTop="1">
      <c r="A9" s="188" t="s">
        <v>32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79"/>
      <c r="R9" s="199"/>
      <c r="S9" s="200"/>
    </row>
    <row r="10" spans="1:19" ht="24.75" customHeight="1">
      <c r="A10" s="14" t="s">
        <v>1</v>
      </c>
      <c r="B10" s="130">
        <f>SUM(B11)</f>
        <v>280000</v>
      </c>
      <c r="C10" s="130"/>
      <c r="D10" s="130">
        <f>SUM(B10:C10)</f>
        <v>280000</v>
      </c>
      <c r="E10" s="131"/>
      <c r="F10" s="130"/>
      <c r="G10" s="130"/>
      <c r="H10" s="131"/>
      <c r="I10" s="130"/>
      <c r="J10" s="130"/>
      <c r="K10" s="131"/>
      <c r="L10" s="130"/>
      <c r="M10" s="130"/>
      <c r="N10" s="29">
        <f>+K10+H10+E10+B10</f>
        <v>280000</v>
      </c>
      <c r="O10" s="196">
        <f aca="true" t="shared" si="0" ref="O10:O28">+L10+I10+F10+C10</f>
        <v>0</v>
      </c>
      <c r="P10" s="29">
        <f aca="true" t="shared" si="1" ref="P10:P28">+M10+J10+G10+D10</f>
        <v>280000</v>
      </c>
      <c r="Q10" s="29">
        <f>+N10</f>
        <v>280000</v>
      </c>
      <c r="R10" s="198">
        <f aca="true" t="shared" si="2" ref="R10:R28">+O10</f>
        <v>0</v>
      </c>
      <c r="S10" s="201">
        <f aca="true" t="shared" si="3" ref="S10:S28">+P10</f>
        <v>280000</v>
      </c>
    </row>
    <row r="11" spans="1:19" ht="24.75" customHeight="1">
      <c r="A11" s="202" t="s">
        <v>8</v>
      </c>
      <c r="B11" s="131">
        <v>280000</v>
      </c>
      <c r="C11" s="131"/>
      <c r="D11" s="131">
        <f>SUM(B11:C11)</f>
        <v>280000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28">
        <f aca="true" t="shared" si="4" ref="N11:N28">+K11+H11+E11+B11</f>
        <v>280000</v>
      </c>
      <c r="O11" s="197">
        <f t="shared" si="0"/>
        <v>0</v>
      </c>
      <c r="P11" s="28">
        <f t="shared" si="1"/>
        <v>280000</v>
      </c>
      <c r="Q11" s="28">
        <f aca="true" t="shared" si="5" ref="Q11:Q28">+N11</f>
        <v>280000</v>
      </c>
      <c r="R11" s="185">
        <f t="shared" si="2"/>
        <v>0</v>
      </c>
      <c r="S11" s="129">
        <f t="shared" si="3"/>
        <v>280000</v>
      </c>
    </row>
    <row r="12" spans="1:19" ht="24.75" customHeight="1">
      <c r="A12" s="15" t="s">
        <v>2</v>
      </c>
      <c r="B12" s="130">
        <v>140692</v>
      </c>
      <c r="C12" s="130"/>
      <c r="D12" s="130">
        <f>SUM(B12:C12)</f>
        <v>140692</v>
      </c>
      <c r="E12" s="131"/>
      <c r="F12" s="130"/>
      <c r="G12" s="130"/>
      <c r="H12" s="131"/>
      <c r="I12" s="130"/>
      <c r="J12" s="130"/>
      <c r="K12" s="131"/>
      <c r="L12" s="130"/>
      <c r="M12" s="130"/>
      <c r="N12" s="29">
        <f t="shared" si="4"/>
        <v>140692</v>
      </c>
      <c r="O12" s="196">
        <f t="shared" si="0"/>
        <v>0</v>
      </c>
      <c r="P12" s="29">
        <f t="shared" si="1"/>
        <v>140692</v>
      </c>
      <c r="Q12" s="29">
        <f t="shared" si="5"/>
        <v>140692</v>
      </c>
      <c r="R12" s="198">
        <f t="shared" si="2"/>
        <v>0</v>
      </c>
      <c r="S12" s="201">
        <f t="shared" si="3"/>
        <v>140692</v>
      </c>
    </row>
    <row r="13" spans="1:19" ht="24.75" customHeight="1">
      <c r="A13" s="14" t="s">
        <v>3</v>
      </c>
      <c r="B13" s="130">
        <f>SUM(B14:B20)</f>
        <v>2511600</v>
      </c>
      <c r="C13" s="130"/>
      <c r="D13" s="130">
        <f>SUM(B13:C13)</f>
        <v>2511600</v>
      </c>
      <c r="E13" s="130">
        <f>SUM(E14:E20)</f>
        <v>18786264</v>
      </c>
      <c r="F13" s="130">
        <f>SUM(F14:F20)</f>
        <v>4387345</v>
      </c>
      <c r="G13" s="130">
        <f>SUM(G14:G20)</f>
        <v>23173609</v>
      </c>
      <c r="H13" s="130">
        <f>SUM(H14:H20)</f>
        <v>16712000</v>
      </c>
      <c r="I13" s="130"/>
      <c r="J13" s="130">
        <f>SUM(H13:I13)</f>
        <v>16712000</v>
      </c>
      <c r="K13" s="130"/>
      <c r="L13" s="130"/>
      <c r="M13" s="130"/>
      <c r="N13" s="29">
        <f t="shared" si="4"/>
        <v>38009864</v>
      </c>
      <c r="O13" s="29">
        <f t="shared" si="0"/>
        <v>4387345</v>
      </c>
      <c r="P13" s="29">
        <f t="shared" si="1"/>
        <v>42397209</v>
      </c>
      <c r="Q13" s="29">
        <f t="shared" si="5"/>
        <v>38009864</v>
      </c>
      <c r="R13" s="130">
        <f t="shared" si="2"/>
        <v>4387345</v>
      </c>
      <c r="S13" s="201">
        <f t="shared" si="3"/>
        <v>42397209</v>
      </c>
    </row>
    <row r="14" spans="1:19" ht="24.75" customHeight="1">
      <c r="A14" s="202" t="s">
        <v>4</v>
      </c>
      <c r="B14" s="131"/>
      <c r="C14" s="131"/>
      <c r="D14" s="131"/>
      <c r="E14" s="131"/>
      <c r="F14" s="131"/>
      <c r="G14" s="131"/>
      <c r="H14" s="131">
        <v>16712000</v>
      </c>
      <c r="I14" s="131"/>
      <c r="J14" s="131">
        <f>SUM(H14:I14)</f>
        <v>16712000</v>
      </c>
      <c r="K14" s="131"/>
      <c r="L14" s="131"/>
      <c r="M14" s="131"/>
      <c r="N14" s="28">
        <f t="shared" si="4"/>
        <v>16712000</v>
      </c>
      <c r="O14" s="197">
        <f t="shared" si="0"/>
        <v>0</v>
      </c>
      <c r="P14" s="28">
        <f t="shared" si="1"/>
        <v>16712000</v>
      </c>
      <c r="Q14" s="28">
        <f t="shared" si="5"/>
        <v>16712000</v>
      </c>
      <c r="R14" s="185">
        <f t="shared" si="2"/>
        <v>0</v>
      </c>
      <c r="S14" s="129">
        <f t="shared" si="3"/>
        <v>16712000</v>
      </c>
    </row>
    <row r="15" spans="1:19" ht="24.75" customHeight="1">
      <c r="A15" s="202" t="s">
        <v>5</v>
      </c>
      <c r="B15" s="131"/>
      <c r="C15" s="131"/>
      <c r="D15" s="131"/>
      <c r="E15" s="131">
        <f>2183752+13102512</f>
        <v>15286264</v>
      </c>
      <c r="F15" s="131">
        <v>2456721</v>
      </c>
      <c r="G15" s="131">
        <f>SUM(E15:F15)</f>
        <v>17742985</v>
      </c>
      <c r="H15" s="131"/>
      <c r="I15" s="131"/>
      <c r="J15" s="131"/>
      <c r="K15" s="131"/>
      <c r="L15" s="131"/>
      <c r="M15" s="131"/>
      <c r="N15" s="28">
        <f t="shared" si="4"/>
        <v>15286264</v>
      </c>
      <c r="O15" s="28">
        <f t="shared" si="0"/>
        <v>2456721</v>
      </c>
      <c r="P15" s="28">
        <f t="shared" si="1"/>
        <v>17742985</v>
      </c>
      <c r="Q15" s="28">
        <f t="shared" si="5"/>
        <v>15286264</v>
      </c>
      <c r="R15" s="131">
        <f t="shared" si="2"/>
        <v>2456721</v>
      </c>
      <c r="S15" s="129">
        <f t="shared" si="3"/>
        <v>17742985</v>
      </c>
    </row>
    <row r="16" spans="1:19" ht="24.75" customHeight="1">
      <c r="A16" s="202" t="s">
        <v>6</v>
      </c>
      <c r="B16" s="131">
        <f>162000+1944000</f>
        <v>2106000</v>
      </c>
      <c r="C16" s="131"/>
      <c r="D16" s="131">
        <f>SUM(B16:C16)</f>
        <v>2106000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28">
        <f t="shared" si="4"/>
        <v>2106000</v>
      </c>
      <c r="O16" s="197">
        <f t="shared" si="0"/>
        <v>0</v>
      </c>
      <c r="P16" s="28">
        <f t="shared" si="1"/>
        <v>2106000</v>
      </c>
      <c r="Q16" s="28">
        <f t="shared" si="5"/>
        <v>2106000</v>
      </c>
      <c r="R16" s="185">
        <f t="shared" si="2"/>
        <v>0</v>
      </c>
      <c r="S16" s="129">
        <f t="shared" si="3"/>
        <v>2106000</v>
      </c>
    </row>
    <row r="17" spans="1:19" ht="24.75" customHeight="1">
      <c r="A17" s="202" t="s">
        <v>14</v>
      </c>
      <c r="B17" s="131"/>
      <c r="C17" s="131"/>
      <c r="D17" s="131"/>
      <c r="E17" s="131">
        <v>3500000</v>
      </c>
      <c r="F17" s="131">
        <v>1930624</v>
      </c>
      <c r="G17" s="131">
        <f>SUM(E17:F17)</f>
        <v>5430624</v>
      </c>
      <c r="H17" s="131"/>
      <c r="I17" s="131"/>
      <c r="J17" s="131"/>
      <c r="K17" s="131"/>
      <c r="L17" s="131"/>
      <c r="M17" s="131"/>
      <c r="N17" s="28">
        <f t="shared" si="4"/>
        <v>3500000</v>
      </c>
      <c r="O17" s="28">
        <f t="shared" si="0"/>
        <v>1930624</v>
      </c>
      <c r="P17" s="28">
        <f t="shared" si="1"/>
        <v>5430624</v>
      </c>
      <c r="Q17" s="28">
        <f t="shared" si="5"/>
        <v>3500000</v>
      </c>
      <c r="R17" s="131">
        <f t="shared" si="2"/>
        <v>1930624</v>
      </c>
      <c r="S17" s="129">
        <f t="shared" si="3"/>
        <v>5430624</v>
      </c>
    </row>
    <row r="18" spans="1:23" ht="24.75" customHeight="1">
      <c r="A18" s="202" t="s">
        <v>15</v>
      </c>
      <c r="B18" s="131">
        <v>30000</v>
      </c>
      <c r="C18" s="131"/>
      <c r="D18" s="131">
        <f>SUM(B18:C18)</f>
        <v>30000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28">
        <f t="shared" si="4"/>
        <v>30000</v>
      </c>
      <c r="O18" s="197">
        <f t="shared" si="0"/>
        <v>0</v>
      </c>
      <c r="P18" s="28">
        <f t="shared" si="1"/>
        <v>30000</v>
      </c>
      <c r="Q18" s="28">
        <f t="shared" si="5"/>
        <v>30000</v>
      </c>
      <c r="R18" s="185">
        <f t="shared" si="2"/>
        <v>0</v>
      </c>
      <c r="S18" s="129">
        <f t="shared" si="3"/>
        <v>30000</v>
      </c>
      <c r="U18" s="1"/>
      <c r="V18" s="1"/>
      <c r="W18" s="1"/>
    </row>
    <row r="19" spans="1:19" ht="24.75" customHeight="1">
      <c r="A19" s="202" t="s">
        <v>7</v>
      </c>
      <c r="B19" s="131">
        <v>300000</v>
      </c>
      <c r="C19" s="131"/>
      <c r="D19" s="131">
        <f>SUM(B19:C19)</f>
        <v>300000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28">
        <f t="shared" si="4"/>
        <v>300000</v>
      </c>
      <c r="O19" s="197">
        <f t="shared" si="0"/>
        <v>0</v>
      </c>
      <c r="P19" s="28">
        <f t="shared" si="1"/>
        <v>300000</v>
      </c>
      <c r="Q19" s="28">
        <f t="shared" si="5"/>
        <v>300000</v>
      </c>
      <c r="R19" s="185">
        <f t="shared" si="2"/>
        <v>0</v>
      </c>
      <c r="S19" s="129">
        <f t="shared" si="3"/>
        <v>300000</v>
      </c>
    </row>
    <row r="20" spans="1:19" ht="24.75" customHeight="1">
      <c r="A20" s="202" t="s">
        <v>93</v>
      </c>
      <c r="B20" s="131">
        <v>75600</v>
      </c>
      <c r="C20" s="131"/>
      <c r="D20" s="131">
        <f>SUM(B20:C20)</f>
        <v>75600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28">
        <f t="shared" si="4"/>
        <v>75600</v>
      </c>
      <c r="O20" s="197">
        <f t="shared" si="0"/>
        <v>0</v>
      </c>
      <c r="P20" s="28">
        <f t="shared" si="1"/>
        <v>75600</v>
      </c>
      <c r="Q20" s="28">
        <f t="shared" si="5"/>
        <v>75600</v>
      </c>
      <c r="R20" s="185">
        <f t="shared" si="2"/>
        <v>0</v>
      </c>
      <c r="S20" s="129">
        <f t="shared" si="3"/>
        <v>75600</v>
      </c>
    </row>
    <row r="21" spans="1:24" ht="24.75" customHeight="1">
      <c r="A21" s="14" t="s">
        <v>26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>
        <f>SUM(K22:K26)</f>
        <v>8283212</v>
      </c>
      <c r="L21" s="130">
        <f>SUM(L22:L26)</f>
        <v>2880000</v>
      </c>
      <c r="M21" s="130">
        <f>SUM(M22:M26)</f>
        <v>11163212</v>
      </c>
      <c r="N21" s="29">
        <f t="shared" si="4"/>
        <v>8283212</v>
      </c>
      <c r="O21" s="29">
        <f t="shared" si="0"/>
        <v>2880000</v>
      </c>
      <c r="P21" s="29">
        <f t="shared" si="1"/>
        <v>11163212</v>
      </c>
      <c r="Q21" s="29">
        <f t="shared" si="5"/>
        <v>8283212</v>
      </c>
      <c r="R21" s="29">
        <f t="shared" si="2"/>
        <v>2880000</v>
      </c>
      <c r="S21" s="40">
        <f t="shared" si="3"/>
        <v>11163212</v>
      </c>
      <c r="W21" s="4"/>
      <c r="X21" s="1"/>
    </row>
    <row r="22" spans="1:21" ht="24.75" customHeight="1">
      <c r="A22" s="43" t="s">
        <v>28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1">
        <f>6048000+786240</f>
        <v>6834240</v>
      </c>
      <c r="L22" s="131"/>
      <c r="M22" s="131">
        <f>SUM(K22:L22)</f>
        <v>6834240</v>
      </c>
      <c r="N22" s="28">
        <f t="shared" si="4"/>
        <v>6834240</v>
      </c>
      <c r="O22" s="197">
        <f t="shared" si="0"/>
        <v>0</v>
      </c>
      <c r="P22" s="28">
        <f t="shared" si="1"/>
        <v>6834240</v>
      </c>
      <c r="Q22" s="28">
        <f t="shared" si="5"/>
        <v>6834240</v>
      </c>
      <c r="R22" s="198">
        <f t="shared" si="2"/>
        <v>0</v>
      </c>
      <c r="S22" s="129">
        <f t="shared" si="3"/>
        <v>6834240</v>
      </c>
      <c r="T22" s="126"/>
      <c r="U22" s="2"/>
    </row>
    <row r="23" spans="1:24" ht="24.75" customHeight="1">
      <c r="A23" s="43" t="s">
        <v>29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>
        <v>1293486</v>
      </c>
      <c r="L23" s="131"/>
      <c r="M23" s="131">
        <f>SUM(K23:L23)</f>
        <v>1293486</v>
      </c>
      <c r="N23" s="28">
        <f t="shared" si="4"/>
        <v>1293486</v>
      </c>
      <c r="O23" s="197">
        <f t="shared" si="0"/>
        <v>0</v>
      </c>
      <c r="P23" s="28">
        <f t="shared" si="1"/>
        <v>1293486</v>
      </c>
      <c r="Q23" s="28">
        <f t="shared" si="5"/>
        <v>1293486</v>
      </c>
      <c r="R23" s="185">
        <f t="shared" si="2"/>
        <v>0</v>
      </c>
      <c r="S23" s="129">
        <f t="shared" si="3"/>
        <v>1293486</v>
      </c>
      <c r="T23" s="3"/>
      <c r="U23" s="2"/>
      <c r="X23" s="1"/>
    </row>
    <row r="24" spans="1:24" ht="24.75" customHeight="1">
      <c r="A24" s="43" t="s">
        <v>70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>
        <v>155486</v>
      </c>
      <c r="L24" s="131"/>
      <c r="M24" s="131">
        <f>SUM(K24:L24)</f>
        <v>155486</v>
      </c>
      <c r="N24" s="28">
        <f t="shared" si="4"/>
        <v>155486</v>
      </c>
      <c r="O24" s="197">
        <f t="shared" si="0"/>
        <v>0</v>
      </c>
      <c r="P24" s="28">
        <f t="shared" si="1"/>
        <v>155486</v>
      </c>
      <c r="Q24" s="28">
        <f t="shared" si="5"/>
        <v>155486</v>
      </c>
      <c r="R24" s="185">
        <f t="shared" si="2"/>
        <v>0</v>
      </c>
      <c r="S24" s="129">
        <f t="shared" si="3"/>
        <v>155486</v>
      </c>
      <c r="T24" s="3"/>
      <c r="U24" s="2"/>
      <c r="X24" s="1"/>
    </row>
    <row r="25" spans="1:24" ht="24.75" customHeight="1">
      <c r="A25" s="194" t="s">
        <v>113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>
        <v>480000</v>
      </c>
      <c r="M25" s="131">
        <f>SUM(K25:L25)</f>
        <v>480000</v>
      </c>
      <c r="N25" s="197">
        <f aca="true" t="shared" si="6" ref="N25:P26">+K25+H25+E25+B25</f>
        <v>0</v>
      </c>
      <c r="O25" s="28">
        <f t="shared" si="6"/>
        <v>480000</v>
      </c>
      <c r="P25" s="28">
        <f t="shared" si="6"/>
        <v>480000</v>
      </c>
      <c r="Q25" s="197">
        <f t="shared" si="5"/>
        <v>0</v>
      </c>
      <c r="R25" s="131">
        <f t="shared" si="2"/>
        <v>480000</v>
      </c>
      <c r="S25" s="129">
        <f t="shared" si="3"/>
        <v>480000</v>
      </c>
      <c r="T25" s="126"/>
      <c r="U25" s="2"/>
      <c r="X25" s="1"/>
    </row>
    <row r="26" spans="1:24" ht="24.75" customHeight="1">
      <c r="A26" s="194" t="s">
        <v>114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>
        <v>2400000</v>
      </c>
      <c r="M26" s="131">
        <f>SUM(K26:L26)</f>
        <v>2400000</v>
      </c>
      <c r="N26" s="197">
        <f t="shared" si="6"/>
        <v>0</v>
      </c>
      <c r="O26" s="28">
        <f t="shared" si="6"/>
        <v>2400000</v>
      </c>
      <c r="P26" s="28">
        <f t="shared" si="6"/>
        <v>2400000</v>
      </c>
      <c r="Q26" s="197">
        <f t="shared" si="5"/>
        <v>0</v>
      </c>
      <c r="R26" s="131">
        <f t="shared" si="2"/>
        <v>2400000</v>
      </c>
      <c r="S26" s="129">
        <f t="shared" si="3"/>
        <v>2400000</v>
      </c>
      <c r="T26" s="126"/>
      <c r="U26" s="2"/>
      <c r="X26" s="1"/>
    </row>
    <row r="27" spans="1:19" ht="24.75" customHeight="1" thickBot="1">
      <c r="A27" s="203" t="s">
        <v>34</v>
      </c>
      <c r="B27" s="132">
        <v>12201644</v>
      </c>
      <c r="C27" s="132">
        <v>-1562735</v>
      </c>
      <c r="D27" s="132">
        <f>SUM(B27:C27)</f>
        <v>10638909</v>
      </c>
      <c r="E27" s="132"/>
      <c r="F27" s="132"/>
      <c r="G27" s="132"/>
      <c r="H27" s="132"/>
      <c r="I27" s="132"/>
      <c r="J27" s="132"/>
      <c r="K27" s="132"/>
      <c r="L27" s="132"/>
      <c r="M27" s="132"/>
      <c r="N27" s="46">
        <f t="shared" si="4"/>
        <v>12201644</v>
      </c>
      <c r="O27" s="46">
        <f t="shared" si="0"/>
        <v>-1562735</v>
      </c>
      <c r="P27" s="46">
        <f t="shared" si="1"/>
        <v>10638909</v>
      </c>
      <c r="Q27" s="46">
        <f t="shared" si="5"/>
        <v>12201644</v>
      </c>
      <c r="R27" s="132">
        <f t="shared" si="2"/>
        <v>-1562735</v>
      </c>
      <c r="S27" s="204">
        <f t="shared" si="3"/>
        <v>10638909</v>
      </c>
    </row>
    <row r="28" spans="1:19" ht="24.75" customHeight="1" thickBot="1" thickTop="1">
      <c r="A28" s="12" t="s">
        <v>48</v>
      </c>
      <c r="B28" s="47">
        <f aca="true" t="shared" si="7" ref="B28:M28">+B27+B21+B13+B12+B10</f>
        <v>15133936</v>
      </c>
      <c r="C28" s="47">
        <f t="shared" si="7"/>
        <v>-1562735</v>
      </c>
      <c r="D28" s="47">
        <f t="shared" si="7"/>
        <v>13571201</v>
      </c>
      <c r="E28" s="47">
        <f t="shared" si="7"/>
        <v>18786264</v>
      </c>
      <c r="F28" s="47">
        <f t="shared" si="7"/>
        <v>4387345</v>
      </c>
      <c r="G28" s="47">
        <f t="shared" si="7"/>
        <v>23173609</v>
      </c>
      <c r="H28" s="47">
        <f t="shared" si="7"/>
        <v>16712000</v>
      </c>
      <c r="I28" s="195">
        <f t="shared" si="7"/>
        <v>0</v>
      </c>
      <c r="J28" s="47">
        <f t="shared" si="7"/>
        <v>16712000</v>
      </c>
      <c r="K28" s="47">
        <f t="shared" si="7"/>
        <v>8283212</v>
      </c>
      <c r="L28" s="47">
        <f t="shared" si="7"/>
        <v>2880000</v>
      </c>
      <c r="M28" s="47">
        <f t="shared" si="7"/>
        <v>11163212</v>
      </c>
      <c r="N28" s="47">
        <f t="shared" si="4"/>
        <v>58915412</v>
      </c>
      <c r="O28" s="47">
        <f t="shared" si="0"/>
        <v>5704610</v>
      </c>
      <c r="P28" s="47">
        <f t="shared" si="1"/>
        <v>64620022</v>
      </c>
      <c r="Q28" s="47">
        <f t="shared" si="5"/>
        <v>58915412</v>
      </c>
      <c r="R28" s="47">
        <f t="shared" si="2"/>
        <v>5704610</v>
      </c>
      <c r="S28" s="48">
        <f t="shared" si="3"/>
        <v>64620022</v>
      </c>
    </row>
    <row r="29" spans="1:20" s="2" customFormat="1" ht="24.75" customHeight="1" thickBot="1" thickTop="1">
      <c r="A29" s="3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6"/>
      <c r="R29" s="49"/>
      <c r="S29" s="49"/>
      <c r="T29" s="126"/>
    </row>
    <row r="30" spans="1:19" ht="24.75" customHeight="1" thickBot="1" thickTop="1">
      <c r="A30" s="12" t="s">
        <v>49</v>
      </c>
      <c r="B30" s="50">
        <v>0</v>
      </c>
      <c r="C30" s="50"/>
      <c r="D30" s="50"/>
      <c r="E30" s="50">
        <v>0</v>
      </c>
      <c r="F30" s="50"/>
      <c r="G30" s="50"/>
      <c r="H30" s="50">
        <v>0</v>
      </c>
      <c r="I30" s="50"/>
      <c r="J30" s="50"/>
      <c r="K30" s="50">
        <v>0</v>
      </c>
      <c r="L30" s="50"/>
      <c r="M30" s="50"/>
      <c r="N30" s="50">
        <v>0</v>
      </c>
      <c r="O30" s="50"/>
      <c r="P30" s="50"/>
      <c r="Q30" s="50">
        <v>0</v>
      </c>
      <c r="R30" s="50"/>
      <c r="S30" s="50"/>
    </row>
    <row r="31" spans="2:19" ht="24.75" customHeight="1" thickTop="1">
      <c r="B31" s="1"/>
      <c r="C31" s="1"/>
      <c r="D31" s="1"/>
      <c r="F31" s="1"/>
      <c r="G31" s="1"/>
      <c r="I31" s="1"/>
      <c r="J31" s="1"/>
      <c r="L31" s="1"/>
      <c r="M31" s="1"/>
      <c r="N31" s="1"/>
      <c r="O31" s="1"/>
      <c r="P31" s="1"/>
      <c r="R31" s="1"/>
      <c r="S31" s="1"/>
    </row>
    <row r="32" spans="14:16" ht="15">
      <c r="N32" s="1"/>
      <c r="O32" s="1"/>
      <c r="P32" s="1"/>
    </row>
    <row r="33" spans="14:16" ht="15">
      <c r="N33" s="1"/>
      <c r="O33" s="1"/>
      <c r="P33" s="1"/>
    </row>
  </sheetData>
  <sheetProtection/>
  <mergeCells count="13">
    <mergeCell ref="K6:M6"/>
    <mergeCell ref="E7:G7"/>
    <mergeCell ref="H7:J7"/>
    <mergeCell ref="K7:M7"/>
    <mergeCell ref="N6:P7"/>
    <mergeCell ref="Q6:S7"/>
    <mergeCell ref="A3:Q3"/>
    <mergeCell ref="A4:Q4"/>
    <mergeCell ref="B6:D6"/>
    <mergeCell ref="B7:D7"/>
    <mergeCell ref="A6:A8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2"/>
  <sheetViews>
    <sheetView workbookViewId="0" topLeftCell="A1">
      <selection activeCell="J9" sqref="J9"/>
    </sheetView>
  </sheetViews>
  <sheetFormatPr defaultColWidth="9.140625" defaultRowHeight="15"/>
  <cols>
    <col min="1" max="1" width="43.7109375" style="51" customWidth="1"/>
    <col min="2" max="2" width="14.7109375" style="51" customWidth="1"/>
    <col min="3" max="4" width="15.28125" style="51" customWidth="1"/>
    <col min="5" max="5" width="9.140625" style="51" customWidth="1"/>
    <col min="6" max="6" width="13.28125" style="153" bestFit="1" customWidth="1"/>
    <col min="7" max="7" width="9.57421875" style="51" bestFit="1" customWidth="1"/>
    <col min="8" max="16384" width="9.140625" style="51" customWidth="1"/>
  </cols>
  <sheetData>
    <row r="1" spans="1:4" ht="15">
      <c r="A1" s="5" t="s">
        <v>16</v>
      </c>
      <c r="C1" s="55"/>
      <c r="D1" s="55" t="s">
        <v>66</v>
      </c>
    </row>
    <row r="2" spans="1:4" ht="15">
      <c r="A2" s="54"/>
      <c r="B2" s="54"/>
      <c r="C2" s="54"/>
      <c r="D2" s="54"/>
    </row>
    <row r="3" spans="1:4" ht="15">
      <c r="A3" s="54"/>
      <c r="B3" s="54"/>
      <c r="C3" s="54"/>
      <c r="D3" s="54"/>
    </row>
    <row r="4" spans="1:4" ht="14.25">
      <c r="A4" s="242" t="s">
        <v>108</v>
      </c>
      <c r="B4" s="242"/>
      <c r="C4" s="242"/>
      <c r="D4" s="242"/>
    </row>
    <row r="5" spans="1:4" ht="15">
      <c r="A5" s="243" t="s">
        <v>17</v>
      </c>
      <c r="B5" s="243"/>
      <c r="C5" s="243"/>
      <c r="D5" s="243"/>
    </row>
    <row r="7" ht="16.5" thickBot="1">
      <c r="A7" s="52"/>
    </row>
    <row r="8" spans="1:6" s="53" customFormat="1" ht="39" customHeight="1" thickBot="1" thickTop="1">
      <c r="A8" s="56" t="s">
        <v>10</v>
      </c>
      <c r="B8" s="205" t="s">
        <v>27</v>
      </c>
      <c r="C8" s="205" t="s">
        <v>111</v>
      </c>
      <c r="D8" s="57" t="s">
        <v>112</v>
      </c>
      <c r="F8" s="154"/>
    </row>
    <row r="9" spans="1:6" s="53" customFormat="1" ht="24.75" customHeight="1" thickTop="1">
      <c r="A9" s="58" t="s">
        <v>11</v>
      </c>
      <c r="B9" s="206"/>
      <c r="C9" s="206"/>
      <c r="D9" s="61"/>
      <c r="F9" s="154"/>
    </row>
    <row r="10" spans="1:6" s="53" customFormat="1" ht="24.75" customHeight="1">
      <c r="A10" s="208" t="s">
        <v>115</v>
      </c>
      <c r="B10" s="209">
        <v>7840271</v>
      </c>
      <c r="C10" s="209">
        <f>SUM(C11:C15)</f>
        <v>-524587.6690784232</v>
      </c>
      <c r="D10" s="210">
        <f>SUM(B10:C10)</f>
        <v>7315683.330921577</v>
      </c>
      <c r="F10" s="154"/>
    </row>
    <row r="11" spans="1:6" s="53" customFormat="1" ht="24.75" customHeight="1">
      <c r="A11" s="211" t="s">
        <v>118</v>
      </c>
      <c r="B11" s="212"/>
      <c r="C11" s="212">
        <v>-687935</v>
      </c>
      <c r="D11" s="213"/>
      <c r="F11" s="154"/>
    </row>
    <row r="12" spans="1:7" s="53" customFormat="1" ht="24.75" customHeight="1">
      <c r="A12" s="211" t="s">
        <v>119</v>
      </c>
      <c r="B12" s="212"/>
      <c r="C12" s="212">
        <v>2840814.330921577</v>
      </c>
      <c r="D12" s="213"/>
      <c r="F12" s="154"/>
      <c r="G12" s="223"/>
    </row>
    <row r="13" spans="1:7" s="53" customFormat="1" ht="24.75" customHeight="1">
      <c r="A13" s="211" t="s">
        <v>117</v>
      </c>
      <c r="B13" s="212"/>
      <c r="C13" s="212">
        <v>-2400000</v>
      </c>
      <c r="D13" s="213"/>
      <c r="F13" s="154"/>
      <c r="G13" s="223"/>
    </row>
    <row r="14" spans="1:6" s="53" customFormat="1" ht="45" customHeight="1">
      <c r="A14" s="211" t="s">
        <v>120</v>
      </c>
      <c r="B14" s="212"/>
      <c r="C14" s="212">
        <v>647692</v>
      </c>
      <c r="D14" s="213"/>
      <c r="F14" s="154"/>
    </row>
    <row r="15" spans="1:7" s="53" customFormat="1" ht="24" customHeight="1">
      <c r="A15" s="211" t="s">
        <v>121</v>
      </c>
      <c r="B15" s="212"/>
      <c r="C15" s="212">
        <v>-925159</v>
      </c>
      <c r="D15" s="213"/>
      <c r="F15" s="154"/>
      <c r="G15" s="223"/>
    </row>
    <row r="16" spans="1:7" s="53" customFormat="1" ht="24.75" customHeight="1">
      <c r="A16" s="208" t="s">
        <v>116</v>
      </c>
      <c r="B16" s="209">
        <v>4361373</v>
      </c>
      <c r="C16" s="209">
        <f>SUM(C17:C21)</f>
        <v>-1038147.330921577</v>
      </c>
      <c r="D16" s="210">
        <f>SUM(B16:C16)</f>
        <v>3323225.6690784227</v>
      </c>
      <c r="F16" s="154"/>
      <c r="G16" s="223"/>
    </row>
    <row r="17" spans="1:6" s="53" customFormat="1" ht="24.75" customHeight="1">
      <c r="A17" s="211" t="s">
        <v>118</v>
      </c>
      <c r="B17" s="212"/>
      <c r="C17" s="212">
        <v>-349902</v>
      </c>
      <c r="D17" s="213"/>
      <c r="F17" s="154"/>
    </row>
    <row r="18" spans="1:6" s="53" customFormat="1" ht="24.75" customHeight="1">
      <c r="A18" s="211" t="s">
        <v>119</v>
      </c>
      <c r="B18" s="212"/>
      <c r="C18" s="212">
        <v>1444911.669078423</v>
      </c>
      <c r="D18" s="213"/>
      <c r="F18" s="154"/>
    </row>
    <row r="19" spans="1:6" s="53" customFormat="1" ht="24.75" customHeight="1">
      <c r="A19" s="211" t="s">
        <v>117</v>
      </c>
      <c r="B19" s="212"/>
      <c r="C19" s="212">
        <v>-480000</v>
      </c>
      <c r="D19" s="213"/>
      <c r="F19" s="154"/>
    </row>
    <row r="20" spans="1:6" s="53" customFormat="1" ht="44.25" customHeight="1">
      <c r="A20" s="211" t="s">
        <v>120</v>
      </c>
      <c r="B20" s="212"/>
      <c r="C20" s="212">
        <v>-647692</v>
      </c>
      <c r="D20" s="213"/>
      <c r="F20" s="154"/>
    </row>
    <row r="21" spans="1:6" s="53" customFormat="1" ht="20.25" customHeight="1" thickBot="1">
      <c r="A21" s="211" t="s">
        <v>121</v>
      </c>
      <c r="B21" s="214"/>
      <c r="C21" s="214">
        <v>-1005465</v>
      </c>
      <c r="D21" s="215"/>
      <c r="F21" s="154"/>
    </row>
    <row r="22" spans="1:4" ht="26.25" customHeight="1" thickBot="1" thickTop="1">
      <c r="A22" s="59" t="s">
        <v>50</v>
      </c>
      <c r="B22" s="207">
        <f>+B16+B10</f>
        <v>12201644</v>
      </c>
      <c r="C22" s="207">
        <f>+C16+C10</f>
        <v>-1562735.0000000002</v>
      </c>
      <c r="D22" s="60">
        <f>+D16+D10</f>
        <v>10638909</v>
      </c>
    </row>
    <row r="23" ht="13.5" thickTop="1"/>
  </sheetData>
  <sheetProtection/>
  <mergeCells count="2"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7"/>
  <sheetViews>
    <sheetView view="pageBreakPreview" zoomScale="60" zoomScalePageLayoutView="0" workbookViewId="0" topLeftCell="A1">
      <selection activeCell="O15" sqref="O15"/>
    </sheetView>
  </sheetViews>
  <sheetFormatPr defaultColWidth="9.140625" defaultRowHeight="15"/>
  <cols>
    <col min="1" max="1" width="4.421875" style="95" customWidth="1"/>
    <col min="2" max="2" width="55.140625" style="98" customWidth="1"/>
    <col min="3" max="3" width="15.28125" style="95" customWidth="1"/>
    <col min="4" max="4" width="14.28125" style="95" customWidth="1"/>
    <col min="5" max="5" width="14.421875" style="95" customWidth="1"/>
    <col min="6" max="6" width="4.421875" style="95" customWidth="1"/>
    <col min="7" max="7" width="61.28125" style="98" bestFit="1" customWidth="1"/>
    <col min="8" max="10" width="15.28125" style="98" customWidth="1"/>
    <col min="11" max="16384" width="9.140625" style="98" customWidth="1"/>
  </cols>
  <sheetData>
    <row r="1" spans="1:10" ht="15.75">
      <c r="A1" s="5" t="s">
        <v>16</v>
      </c>
      <c r="B1" s="93"/>
      <c r="C1" s="94"/>
      <c r="D1" s="94"/>
      <c r="E1" s="94"/>
      <c r="F1" s="94"/>
      <c r="G1" s="96"/>
      <c r="I1" s="97"/>
      <c r="J1" s="97" t="s">
        <v>94</v>
      </c>
    </row>
    <row r="2" spans="1:10" ht="12.75">
      <c r="A2" s="96"/>
      <c r="B2" s="95"/>
      <c r="C2" s="96"/>
      <c r="D2" s="96"/>
      <c r="E2" s="96"/>
      <c r="F2" s="96"/>
      <c r="G2" s="96"/>
      <c r="H2" s="99"/>
      <c r="I2" s="99"/>
      <c r="J2" s="99"/>
    </row>
    <row r="3" spans="1:10" ht="18.75">
      <c r="A3" s="98"/>
      <c r="B3" s="244" t="s">
        <v>109</v>
      </c>
      <c r="C3" s="244"/>
      <c r="D3" s="244"/>
      <c r="E3" s="244"/>
      <c r="F3" s="244"/>
      <c r="G3" s="244"/>
      <c r="H3" s="244"/>
      <c r="I3" s="244"/>
      <c r="J3" s="244"/>
    </row>
    <row r="4" spans="1:10" ht="12.75">
      <c r="A4" s="98"/>
      <c r="B4" s="245" t="s">
        <v>74</v>
      </c>
      <c r="C4" s="245"/>
      <c r="D4" s="245"/>
      <c r="E4" s="245"/>
      <c r="F4" s="245"/>
      <c r="G4" s="245"/>
      <c r="H4" s="245"/>
      <c r="I4" s="245"/>
      <c r="J4" s="245"/>
    </row>
    <row r="5" spans="2:7" ht="13.5" thickBot="1">
      <c r="B5" s="95"/>
      <c r="G5" s="96"/>
    </row>
    <row r="6" spans="1:10" s="102" customFormat="1" ht="52.5" customHeight="1" thickBot="1" thickTop="1">
      <c r="A6" s="101"/>
      <c r="B6" s="100" t="s">
        <v>76</v>
      </c>
      <c r="C6" s="101" t="s">
        <v>27</v>
      </c>
      <c r="D6" s="101" t="s">
        <v>111</v>
      </c>
      <c r="E6" s="101" t="s">
        <v>112</v>
      </c>
      <c r="F6" s="101"/>
      <c r="G6" s="100" t="s">
        <v>75</v>
      </c>
      <c r="H6" s="101" t="s">
        <v>27</v>
      </c>
      <c r="I6" s="101" t="s">
        <v>111</v>
      </c>
      <c r="J6" s="101" t="s">
        <v>112</v>
      </c>
    </row>
    <row r="7" spans="1:10" s="103" customFormat="1" ht="21.75" customHeight="1" thickTop="1">
      <c r="A7" s="133"/>
      <c r="B7" s="134" t="s">
        <v>78</v>
      </c>
      <c r="C7" s="135">
        <f>60627412-8356000-8356000</f>
        <v>43915412</v>
      </c>
      <c r="D7" s="135">
        <v>1418884</v>
      </c>
      <c r="E7" s="135">
        <f>SUM(C7:D7)</f>
        <v>45334296</v>
      </c>
      <c r="F7" s="135"/>
      <c r="G7" s="134" t="s">
        <v>1</v>
      </c>
      <c r="H7" s="216">
        <v>280000</v>
      </c>
      <c r="I7" s="216"/>
      <c r="J7" s="136">
        <f aca="true" t="shared" si="0" ref="J7:J12">SUM(H7:I7)</f>
        <v>280000</v>
      </c>
    </row>
    <row r="8" spans="1:10" ht="21.75" customHeight="1">
      <c r="A8" s="137"/>
      <c r="B8" s="104"/>
      <c r="C8" s="105"/>
      <c r="D8" s="105"/>
      <c r="E8" s="105"/>
      <c r="F8" s="105"/>
      <c r="G8" s="104" t="s">
        <v>77</v>
      </c>
      <c r="H8" s="217">
        <v>140692</v>
      </c>
      <c r="I8" s="217"/>
      <c r="J8" s="138">
        <f t="shared" si="0"/>
        <v>140692</v>
      </c>
    </row>
    <row r="9" spans="1:10" s="108" customFormat="1" ht="21.75" customHeight="1">
      <c r="A9" s="139"/>
      <c r="B9" s="106"/>
      <c r="C9" s="107"/>
      <c r="D9" s="107"/>
      <c r="E9" s="107"/>
      <c r="F9" s="107"/>
      <c r="G9" s="106" t="s">
        <v>79</v>
      </c>
      <c r="H9" s="218">
        <v>38009864</v>
      </c>
      <c r="I9" s="28">
        <f>2456721+1930624</f>
        <v>4387345</v>
      </c>
      <c r="J9" s="138">
        <f t="shared" si="0"/>
        <v>42397209</v>
      </c>
    </row>
    <row r="10" spans="1:10" s="108" customFormat="1" ht="21.75" customHeight="1">
      <c r="A10" s="139"/>
      <c r="B10" s="106"/>
      <c r="C10" s="107"/>
      <c r="D10" s="107"/>
      <c r="E10" s="107"/>
      <c r="F10" s="107"/>
      <c r="G10" s="110" t="s">
        <v>95</v>
      </c>
      <c r="H10" s="218">
        <v>8283212</v>
      </c>
      <c r="I10" s="28">
        <v>2880000</v>
      </c>
      <c r="J10" s="138">
        <f t="shared" si="0"/>
        <v>11163212</v>
      </c>
    </row>
    <row r="11" spans="1:10" s="108" customFormat="1" ht="21.75" customHeight="1">
      <c r="A11" s="139"/>
      <c r="B11" s="109"/>
      <c r="C11" s="107"/>
      <c r="D11" s="107"/>
      <c r="E11" s="107"/>
      <c r="F11" s="107"/>
      <c r="G11" s="109" t="s">
        <v>101</v>
      </c>
      <c r="H11" s="218">
        <v>12201644</v>
      </c>
      <c r="I11" s="28">
        <f>367889-1930624</f>
        <v>-1562735</v>
      </c>
      <c r="J11" s="138">
        <f t="shared" si="0"/>
        <v>10638909</v>
      </c>
    </row>
    <row r="12" spans="1:10" s="113" customFormat="1" ht="23.25" customHeight="1">
      <c r="A12" s="140" t="s">
        <v>51</v>
      </c>
      <c r="B12" s="111" t="s">
        <v>81</v>
      </c>
      <c r="C12" s="112">
        <f>SUM(C7:C11)</f>
        <v>43915412</v>
      </c>
      <c r="D12" s="112">
        <f>SUM(D7:D11)</f>
        <v>1418884</v>
      </c>
      <c r="E12" s="112">
        <f>SUM(E7:E11)</f>
        <v>45334296</v>
      </c>
      <c r="F12" s="112" t="s">
        <v>51</v>
      </c>
      <c r="G12" s="111" t="s">
        <v>80</v>
      </c>
      <c r="H12" s="219">
        <f>SUM(H7:H11)</f>
        <v>58915412</v>
      </c>
      <c r="I12" s="219">
        <f>SUM(I7:I11)</f>
        <v>5704610</v>
      </c>
      <c r="J12" s="222">
        <f t="shared" si="0"/>
        <v>64620022</v>
      </c>
    </row>
    <row r="13" spans="1:10" s="108" customFormat="1" ht="25.5" customHeight="1">
      <c r="A13" s="141"/>
      <c r="B13" s="109" t="s">
        <v>84</v>
      </c>
      <c r="C13" s="116">
        <v>0</v>
      </c>
      <c r="D13" s="116"/>
      <c r="E13" s="116"/>
      <c r="F13" s="114"/>
      <c r="G13" s="109" t="s">
        <v>82</v>
      </c>
      <c r="H13" s="116">
        <v>0</v>
      </c>
      <c r="I13" s="116"/>
      <c r="J13" s="156"/>
    </row>
    <row r="14" spans="1:10" s="108" customFormat="1" ht="21.75" customHeight="1">
      <c r="A14" s="142"/>
      <c r="B14" s="109"/>
      <c r="C14" s="115"/>
      <c r="D14" s="115"/>
      <c r="E14" s="115"/>
      <c r="F14" s="115"/>
      <c r="G14" s="109" t="s">
        <v>83</v>
      </c>
      <c r="H14" s="116">
        <v>0</v>
      </c>
      <c r="I14" s="116"/>
      <c r="J14" s="156"/>
    </row>
    <row r="15" spans="1:10" s="108" customFormat="1" ht="21.75" customHeight="1">
      <c r="A15" s="143"/>
      <c r="B15" s="106"/>
      <c r="C15" s="117"/>
      <c r="D15" s="117"/>
      <c r="E15" s="117"/>
      <c r="F15" s="117"/>
      <c r="G15" s="109" t="s">
        <v>85</v>
      </c>
      <c r="H15" s="116">
        <v>0</v>
      </c>
      <c r="I15" s="116"/>
      <c r="J15" s="156"/>
    </row>
    <row r="16" spans="1:10" s="118" customFormat="1" ht="23.25" customHeight="1">
      <c r="A16" s="140" t="s">
        <v>52</v>
      </c>
      <c r="B16" s="111" t="s">
        <v>87</v>
      </c>
      <c r="C16" s="152">
        <v>0</v>
      </c>
      <c r="D16" s="152"/>
      <c r="E16" s="152"/>
      <c r="F16" s="112" t="s">
        <v>52</v>
      </c>
      <c r="G16" s="111" t="s">
        <v>86</v>
      </c>
      <c r="H16" s="220">
        <f>SUM(H13:H15)</f>
        <v>0</v>
      </c>
      <c r="I16" s="220"/>
      <c r="J16" s="151"/>
    </row>
    <row r="17" spans="1:10" s="118" customFormat="1" ht="23.25" customHeight="1">
      <c r="A17" s="140"/>
      <c r="B17" s="111" t="s">
        <v>96</v>
      </c>
      <c r="C17" s="112">
        <f>+C16+C12</f>
        <v>43915412</v>
      </c>
      <c r="D17" s="112">
        <f>+D16+D12</f>
        <v>1418884</v>
      </c>
      <c r="E17" s="112">
        <f>+E16+E12</f>
        <v>45334296</v>
      </c>
      <c r="F17" s="112"/>
      <c r="G17" s="111" t="s">
        <v>97</v>
      </c>
      <c r="H17" s="219">
        <f>+H16+H12</f>
        <v>58915412</v>
      </c>
      <c r="I17" s="219">
        <f>+I16+I12</f>
        <v>5704610</v>
      </c>
      <c r="J17" s="219">
        <f>+J16+J12</f>
        <v>64620022</v>
      </c>
    </row>
    <row r="18" spans="1:10" s="108" customFormat="1" ht="23.25" customHeight="1">
      <c r="A18" s="142"/>
      <c r="B18" s="110" t="s">
        <v>100</v>
      </c>
      <c r="C18" s="115">
        <v>15000000</v>
      </c>
      <c r="D18" s="115">
        <v>4285726</v>
      </c>
      <c r="E18" s="115">
        <f>SUM(C18:D18)</f>
        <v>19285726</v>
      </c>
      <c r="F18" s="115"/>
      <c r="G18" s="119"/>
      <c r="H18" s="115"/>
      <c r="I18" s="115"/>
      <c r="J18" s="144"/>
    </row>
    <row r="19" spans="1:10" s="118" customFormat="1" ht="23.25" customHeight="1" thickBot="1">
      <c r="A19" s="140" t="s">
        <v>53</v>
      </c>
      <c r="B19" s="111" t="s">
        <v>89</v>
      </c>
      <c r="C19" s="112">
        <f>SUM(C18)</f>
        <v>15000000</v>
      </c>
      <c r="D19" s="112">
        <f>SUM(D18)</f>
        <v>4285726</v>
      </c>
      <c r="E19" s="112">
        <f>SUM(E18)</f>
        <v>19285726</v>
      </c>
      <c r="F19" s="112" t="s">
        <v>53</v>
      </c>
      <c r="G19" s="111" t="s">
        <v>88</v>
      </c>
      <c r="H19" s="220">
        <v>0</v>
      </c>
      <c r="I19" s="220"/>
      <c r="J19" s="151"/>
    </row>
    <row r="20" spans="1:10" s="118" customFormat="1" ht="23.25" customHeight="1" thickBot="1" thickTop="1">
      <c r="A20" s="145"/>
      <c r="B20" s="120" t="s">
        <v>98</v>
      </c>
      <c r="C20" s="146">
        <f>+C19+C17</f>
        <v>58915412</v>
      </c>
      <c r="D20" s="146">
        <f>+D19+D17</f>
        <v>5704610</v>
      </c>
      <c r="E20" s="146">
        <f>+E19+E17</f>
        <v>64620022</v>
      </c>
      <c r="F20" s="146"/>
      <c r="G20" s="120" t="s">
        <v>99</v>
      </c>
      <c r="H20" s="221">
        <f>+H17+H19</f>
        <v>58915412</v>
      </c>
      <c r="I20" s="221">
        <f>+I17+I19</f>
        <v>5704610</v>
      </c>
      <c r="J20" s="221">
        <f>+J17+J19</f>
        <v>64620022</v>
      </c>
    </row>
    <row r="21" spans="8:10" ht="19.5" customHeight="1" thickTop="1">
      <c r="H21" s="95"/>
      <c r="I21" s="95"/>
      <c r="J21" s="95"/>
    </row>
    <row r="22" spans="1:10" ht="19.5" customHeight="1">
      <c r="A22" s="122"/>
      <c r="B22" s="121" t="s">
        <v>90</v>
      </c>
      <c r="C22" s="123">
        <f>+C12+C18-H12</f>
        <v>0</v>
      </c>
      <c r="D22" s="123">
        <f>+D12+D18-I12</f>
        <v>0</v>
      </c>
      <c r="E22" s="123">
        <f>+E12+E18-J12</f>
        <v>0</v>
      </c>
      <c r="F22" s="122"/>
      <c r="G22" s="121"/>
      <c r="H22" s="122"/>
      <c r="I22" s="122"/>
      <c r="J22" s="122"/>
    </row>
    <row r="23" spans="1:10" ht="19.5" customHeight="1">
      <c r="A23" s="122"/>
      <c r="B23" s="121" t="s">
        <v>91</v>
      </c>
      <c r="C23" s="123">
        <v>0</v>
      </c>
      <c r="D23" s="123">
        <v>0</v>
      </c>
      <c r="E23" s="123">
        <v>0</v>
      </c>
      <c r="F23" s="122"/>
      <c r="G23" s="121"/>
      <c r="H23" s="122"/>
      <c r="I23" s="122"/>
      <c r="J23" s="122"/>
    </row>
    <row r="24" spans="1:10" ht="19.5" customHeight="1">
      <c r="A24" s="123"/>
      <c r="B24" s="121" t="s">
        <v>92</v>
      </c>
      <c r="C24" s="123">
        <f>SUM(C22:C23)</f>
        <v>0</v>
      </c>
      <c r="D24" s="123">
        <f>SUM(D22:D23)</f>
        <v>0</v>
      </c>
      <c r="E24" s="123">
        <f>SUM(E22:E23)</f>
        <v>0</v>
      </c>
      <c r="F24" s="123"/>
      <c r="G24" s="147"/>
      <c r="H24" s="148"/>
      <c r="I24" s="148"/>
      <c r="J24" s="148"/>
    </row>
    <row r="25" spans="1:10" ht="15">
      <c r="A25" s="124"/>
      <c r="C25" s="124"/>
      <c r="D25" s="124"/>
      <c r="E25" s="124"/>
      <c r="F25" s="124"/>
      <c r="G25" s="150"/>
      <c r="H25" s="148"/>
      <c r="I25" s="148"/>
      <c r="J25" s="148"/>
    </row>
    <row r="26" spans="7:10" ht="12.75">
      <c r="G26" s="149"/>
      <c r="H26" s="149"/>
      <c r="I26" s="149"/>
      <c r="J26" s="149"/>
    </row>
    <row r="27" spans="7:10" ht="12.75">
      <c r="G27" s="149"/>
      <c r="H27" s="149"/>
      <c r="I27" s="149"/>
      <c r="J27" s="149"/>
    </row>
  </sheetData>
  <sheetProtection/>
  <mergeCells count="2">
    <mergeCell ref="B3:J3"/>
    <mergeCell ref="B4:J4"/>
  </mergeCells>
  <printOptions/>
  <pageMargins left="0.7" right="0.7" top="0.75" bottom="0.75" header="0.3" footer="0.3"/>
  <pageSetup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I26"/>
  <sheetViews>
    <sheetView workbookViewId="0" topLeftCell="A7">
      <selection activeCell="N20" sqref="N20"/>
    </sheetView>
  </sheetViews>
  <sheetFormatPr defaultColWidth="9.140625" defaultRowHeight="15"/>
  <cols>
    <col min="1" max="1" width="49.421875" style="63" bestFit="1" customWidth="1"/>
    <col min="2" max="2" width="10.8515625" style="63" bestFit="1" customWidth="1"/>
    <col min="3" max="3" width="12.00390625" style="63" bestFit="1" customWidth="1"/>
    <col min="4" max="4" width="12.00390625" style="63" customWidth="1"/>
    <col min="5" max="5" width="12.421875" style="63" customWidth="1"/>
    <col min="6" max="12" width="11.28125" style="63" bestFit="1" customWidth="1"/>
    <col min="13" max="13" width="12.28125" style="63" customWidth="1"/>
    <col min="14" max="14" width="12.8515625" style="63" bestFit="1" customWidth="1"/>
    <col min="15" max="16" width="16.421875" style="63" bestFit="1" customWidth="1"/>
    <col min="17" max="17" width="15.421875" style="63" bestFit="1" customWidth="1"/>
    <col min="18" max="16384" width="9.140625" style="63" customWidth="1"/>
  </cols>
  <sheetData>
    <row r="1" spans="1:14" ht="15">
      <c r="A1" s="5" t="s">
        <v>16</v>
      </c>
      <c r="M1" s="65"/>
      <c r="N1" s="65" t="s">
        <v>72</v>
      </c>
    </row>
    <row r="2" spans="1:14" ht="15">
      <c r="A2" s="64"/>
      <c r="L2" s="65"/>
      <c r="M2" s="65"/>
      <c r="N2" s="65"/>
    </row>
    <row r="3" spans="1:14" ht="15">
      <c r="A3" s="64"/>
      <c r="L3" s="65"/>
      <c r="M3" s="65"/>
      <c r="N3" s="65"/>
    </row>
    <row r="4" spans="1:139" ht="15">
      <c r="A4" s="246" t="s">
        <v>110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</row>
    <row r="5" spans="1:139" ht="15">
      <c r="A5" s="247" t="s">
        <v>17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</row>
    <row r="6" spans="1:14" ht="15.75" thickBo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87"/>
      <c r="N6" s="87"/>
    </row>
    <row r="7" spans="1:14" s="71" customFormat="1" ht="24.75" customHeight="1" thickBot="1" thickTop="1">
      <c r="A7" s="68" t="s">
        <v>68</v>
      </c>
      <c r="B7" s="69" t="s">
        <v>51</v>
      </c>
      <c r="C7" s="69" t="s">
        <v>52</v>
      </c>
      <c r="D7" s="69" t="s">
        <v>53</v>
      </c>
      <c r="E7" s="69" t="s">
        <v>54</v>
      </c>
      <c r="F7" s="69" t="s">
        <v>55</v>
      </c>
      <c r="G7" s="69" t="s">
        <v>56</v>
      </c>
      <c r="H7" s="69" t="s">
        <v>57</v>
      </c>
      <c r="I7" s="69" t="s">
        <v>58</v>
      </c>
      <c r="J7" s="69" t="s">
        <v>59</v>
      </c>
      <c r="K7" s="69" t="s">
        <v>60</v>
      </c>
      <c r="L7" s="69" t="s">
        <v>61</v>
      </c>
      <c r="M7" s="69" t="s">
        <v>62</v>
      </c>
      <c r="N7" s="70" t="s">
        <v>63</v>
      </c>
    </row>
    <row r="8" spans="1:14" ht="24.75" customHeight="1" thickTop="1">
      <c r="A8" s="72" t="s">
        <v>38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24.75" customHeight="1">
      <c r="A9" s="76" t="s">
        <v>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77"/>
    </row>
    <row r="10" spans="1:16" ht="24.75" customHeight="1">
      <c r="A10" s="76" t="s">
        <v>18</v>
      </c>
      <c r="B10" s="62"/>
      <c r="C10" s="62">
        <f>3581476+3581476+7041475+7041475</f>
        <v>21245902</v>
      </c>
      <c r="D10" s="62">
        <f>3581476+7041475-8356000</f>
        <v>2266951</v>
      </c>
      <c r="E10" s="62">
        <v>2424605</v>
      </c>
      <c r="F10" s="62">
        <v>2424605</v>
      </c>
      <c r="G10" s="62">
        <v>2424605</v>
      </c>
      <c r="H10" s="62">
        <v>2424605</v>
      </c>
      <c r="I10" s="62">
        <v>2424605</v>
      </c>
      <c r="J10" s="62">
        <v>2424605</v>
      </c>
      <c r="K10" s="62">
        <v>2424605</v>
      </c>
      <c r="L10" s="62">
        <v>2424604</v>
      </c>
      <c r="M10" s="62">
        <v>2424604</v>
      </c>
      <c r="N10" s="77">
        <f>SUM(B10:M10)</f>
        <v>45334296</v>
      </c>
      <c r="P10" s="157"/>
    </row>
    <row r="11" spans="1:14" ht="24.75" customHeight="1">
      <c r="A11" s="76" t="s">
        <v>67</v>
      </c>
      <c r="B11" s="62">
        <f>8356000+162000+1091876</f>
        <v>9609876</v>
      </c>
      <c r="C11" s="62">
        <v>1091876</v>
      </c>
      <c r="D11" s="62"/>
      <c r="E11" s="62">
        <v>4298248</v>
      </c>
      <c r="F11" s="62">
        <v>4285726</v>
      </c>
      <c r="G11" s="62"/>
      <c r="H11" s="62"/>
      <c r="I11" s="62"/>
      <c r="J11" s="62"/>
      <c r="K11" s="62"/>
      <c r="L11" s="62"/>
      <c r="M11" s="62"/>
      <c r="N11" s="77">
        <f>SUM(B11:M11)</f>
        <v>19285726</v>
      </c>
    </row>
    <row r="12" spans="1:14" s="81" customFormat="1" ht="24.75" customHeight="1">
      <c r="A12" s="78" t="s">
        <v>64</v>
      </c>
      <c r="B12" s="79">
        <f aca="true" t="shared" si="0" ref="B12:N12">SUM(B9:B11)</f>
        <v>9609876</v>
      </c>
      <c r="C12" s="79">
        <f t="shared" si="0"/>
        <v>22337778</v>
      </c>
      <c r="D12" s="79">
        <f t="shared" si="0"/>
        <v>2266951</v>
      </c>
      <c r="E12" s="79">
        <f t="shared" si="0"/>
        <v>6722853</v>
      </c>
      <c r="F12" s="79">
        <f t="shared" si="0"/>
        <v>6710331</v>
      </c>
      <c r="G12" s="79">
        <f t="shared" si="0"/>
        <v>2424605</v>
      </c>
      <c r="H12" s="79">
        <f t="shared" si="0"/>
        <v>2424605</v>
      </c>
      <c r="I12" s="79">
        <f t="shared" si="0"/>
        <v>2424605</v>
      </c>
      <c r="J12" s="79">
        <f t="shared" si="0"/>
        <v>2424605</v>
      </c>
      <c r="K12" s="79">
        <f t="shared" si="0"/>
        <v>2424605</v>
      </c>
      <c r="L12" s="79">
        <f t="shared" si="0"/>
        <v>2424604</v>
      </c>
      <c r="M12" s="79">
        <f t="shared" si="0"/>
        <v>2424604</v>
      </c>
      <c r="N12" s="80">
        <f t="shared" si="0"/>
        <v>64620022</v>
      </c>
    </row>
    <row r="13" spans="1:14" ht="24.7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77"/>
    </row>
    <row r="14" spans="1:14" ht="24.75" customHeight="1">
      <c r="A14" s="85" t="s">
        <v>37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77"/>
    </row>
    <row r="15" spans="1:14" ht="24.75" customHeight="1">
      <c r="A15" s="15" t="s">
        <v>1</v>
      </c>
      <c r="B15" s="62"/>
      <c r="C15" s="62"/>
      <c r="D15" s="62"/>
      <c r="E15" s="62"/>
      <c r="F15" s="62"/>
      <c r="G15" s="62">
        <v>140000</v>
      </c>
      <c r="H15" s="62"/>
      <c r="I15" s="62"/>
      <c r="J15" s="62"/>
      <c r="K15" s="62"/>
      <c r="L15" s="62"/>
      <c r="M15" s="62">
        <v>140000</v>
      </c>
      <c r="N15" s="77">
        <f>SUM(B15:M15)</f>
        <v>280000</v>
      </c>
    </row>
    <row r="16" spans="1:14" ht="24.75" customHeight="1">
      <c r="A16" s="15" t="s">
        <v>25</v>
      </c>
      <c r="B16" s="62">
        <v>23202</v>
      </c>
      <c r="C16" s="62"/>
      <c r="D16" s="62"/>
      <c r="E16" s="62"/>
      <c r="F16" s="62"/>
      <c r="G16" s="62"/>
      <c r="H16" s="62">
        <v>58745</v>
      </c>
      <c r="I16" s="62"/>
      <c r="J16" s="62"/>
      <c r="K16" s="62"/>
      <c r="L16" s="62"/>
      <c r="M16" s="62">
        <v>58745</v>
      </c>
      <c r="N16" s="77">
        <f>SUM(B16:M16)</f>
        <v>140692</v>
      </c>
    </row>
    <row r="17" spans="1:18" ht="24.75" customHeight="1">
      <c r="A17" s="15" t="s">
        <v>3</v>
      </c>
      <c r="B17" s="62">
        <f>8356000+162000+1091876</f>
        <v>9609876</v>
      </c>
      <c r="C17" s="62">
        <v>9609876</v>
      </c>
      <c r="D17" s="62">
        <f>9609876+75000-8356000</f>
        <v>1328876</v>
      </c>
      <c r="E17" s="62">
        <f>9609876+15000-8356000+487483</f>
        <v>1756359</v>
      </c>
      <c r="F17" s="62">
        <f>162000+1091876+487483</f>
        <v>1741359</v>
      </c>
      <c r="G17" s="62">
        <f>162000+1091876+1000000+37800+75000+487483</f>
        <v>2854159</v>
      </c>
      <c r="H17" s="62">
        <f>162000+1091876+1300000+487483</f>
        <v>3041359</v>
      </c>
      <c r="I17" s="62">
        <f>162000+1091876+1200000+487483</f>
        <v>2941359</v>
      </c>
      <c r="J17" s="62">
        <f>162000+1091876+15000+75000+487483</f>
        <v>1831359</v>
      </c>
      <c r="K17" s="62">
        <f>162000+1091876+487482</f>
        <v>1741358</v>
      </c>
      <c r="L17" s="62">
        <f>1253876+487482</f>
        <v>1741358</v>
      </c>
      <c r="M17" s="62">
        <f>1253876+37800+75000+2345752+487483</f>
        <v>4199911</v>
      </c>
      <c r="N17" s="77">
        <f>SUM(B17:M17)</f>
        <v>42397209</v>
      </c>
      <c r="O17" s="157"/>
      <c r="P17" s="157"/>
      <c r="Q17" s="157"/>
      <c r="R17" s="157"/>
    </row>
    <row r="18" spans="1:18" ht="24.75" customHeight="1">
      <c r="A18" s="15" t="s">
        <v>26</v>
      </c>
      <c r="B18" s="62"/>
      <c r="C18" s="62">
        <f>690267+690268</f>
        <v>1380535</v>
      </c>
      <c r="D18" s="62">
        <v>690268</v>
      </c>
      <c r="E18" s="62">
        <v>690268</v>
      </c>
      <c r="F18" s="62">
        <f>690268+2400000+480000</f>
        <v>3570268</v>
      </c>
      <c r="G18" s="62">
        <v>690268</v>
      </c>
      <c r="H18" s="62">
        <v>690268</v>
      </c>
      <c r="I18" s="62">
        <v>690268</v>
      </c>
      <c r="J18" s="62">
        <v>690267</v>
      </c>
      <c r="K18" s="62">
        <v>690267</v>
      </c>
      <c r="L18" s="62">
        <v>690267</v>
      </c>
      <c r="M18" s="62">
        <v>690268</v>
      </c>
      <c r="N18" s="77">
        <f>SUM(B18:M18)</f>
        <v>11163212</v>
      </c>
      <c r="O18" s="157"/>
      <c r="P18" s="157"/>
      <c r="Q18" s="157"/>
      <c r="R18" s="157"/>
    </row>
    <row r="19" spans="1:18" ht="24.75" customHeight="1" thickBot="1">
      <c r="A19" s="88" t="s">
        <v>13</v>
      </c>
      <c r="B19" s="89"/>
      <c r="C19" s="89"/>
      <c r="D19" s="89"/>
      <c r="E19" s="89"/>
      <c r="F19" s="89"/>
      <c r="G19" s="89">
        <v>4000000</v>
      </c>
      <c r="H19" s="89"/>
      <c r="I19" s="89"/>
      <c r="J19" s="89"/>
      <c r="K19" s="89"/>
      <c r="L19" s="89"/>
      <c r="M19" s="89">
        <f>8201644-1562735</f>
        <v>6638909</v>
      </c>
      <c r="N19" s="86">
        <f>SUM(B19:M19)</f>
        <v>10638909</v>
      </c>
      <c r="O19" s="157"/>
      <c r="P19" s="157"/>
      <c r="Q19" s="157"/>
      <c r="R19" s="157"/>
    </row>
    <row r="20" spans="1:14" ht="24.75" customHeight="1" thickBot="1" thickTop="1">
      <c r="A20" s="90" t="s">
        <v>65</v>
      </c>
      <c r="B20" s="91">
        <f>SUM(B15:B19)</f>
        <v>9633078</v>
      </c>
      <c r="C20" s="91">
        <f aca="true" t="shared" si="1" ref="C20:N20">SUM(C15:C19)</f>
        <v>10990411</v>
      </c>
      <c r="D20" s="91">
        <f t="shared" si="1"/>
        <v>2019144</v>
      </c>
      <c r="E20" s="91">
        <f t="shared" si="1"/>
        <v>2446627</v>
      </c>
      <c r="F20" s="91">
        <f t="shared" si="1"/>
        <v>5311627</v>
      </c>
      <c r="G20" s="91">
        <f t="shared" si="1"/>
        <v>7684427</v>
      </c>
      <c r="H20" s="91">
        <f t="shared" si="1"/>
        <v>3790372</v>
      </c>
      <c r="I20" s="91">
        <f t="shared" si="1"/>
        <v>3631627</v>
      </c>
      <c r="J20" s="91">
        <f t="shared" si="1"/>
        <v>2521626</v>
      </c>
      <c r="K20" s="91">
        <f t="shared" si="1"/>
        <v>2431625</v>
      </c>
      <c r="L20" s="91">
        <f t="shared" si="1"/>
        <v>2431625</v>
      </c>
      <c r="M20" s="91">
        <f t="shared" si="1"/>
        <v>11727833</v>
      </c>
      <c r="N20" s="92">
        <f t="shared" si="1"/>
        <v>64620022</v>
      </c>
    </row>
    <row r="21" spans="1:14" ht="15.75" thickTop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4" ht="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2:14" ht="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6" spans="2:14" ht="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</sheetData>
  <sheetProtection/>
  <mergeCells count="2">
    <mergeCell ref="A4:N4"/>
    <mergeCell ref="A5:N5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Lévai Timea</cp:lastModifiedBy>
  <cp:lastPrinted>2024-05-28T08:34:19Z</cp:lastPrinted>
  <dcterms:created xsi:type="dcterms:W3CDTF">2015-02-05T20:55:47Z</dcterms:created>
  <dcterms:modified xsi:type="dcterms:W3CDTF">2024-05-28T08:36:04Z</dcterms:modified>
  <cp:category/>
  <cp:version/>
  <cp:contentType/>
  <cp:contentStatus/>
</cp:coreProperties>
</file>